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795" tabRatio="736"/>
  </bookViews>
  <sheets>
    <sheet name="IMPULSIONES_VELOCIDAD" sheetId="13" r:id="rId1"/>
    <sheet name="Hf accs." sheetId="14" r:id="rId2"/>
  </sheets>
  <definedNames>
    <definedName name="_xlnm.Print_Area" localSheetId="1">'Hf accs.'!$A$1:$F$42</definedName>
    <definedName name="_xlnm.Print_Area" localSheetId="0">IMPULSIONES_VELOCIDAD!$A$1:$AN$15</definedName>
    <definedName name="g">#REF!</definedName>
    <definedName name="REP_2014">#REF!</definedName>
    <definedName name="UU">#REF!</definedName>
    <definedName name="UUU">#REF!</definedName>
  </definedNames>
  <calcPr calcId="125725"/>
</workbook>
</file>

<file path=xl/calcChain.xml><?xml version="1.0" encoding="utf-8"?>
<calcChain xmlns="http://schemas.openxmlformats.org/spreadsheetml/2006/main">
  <c r="AI27" i="13"/>
  <c r="AK31" s="1"/>
  <c r="AJ21"/>
  <c r="AM21" s="1"/>
  <c r="AL31" s="1"/>
  <c r="AA27"/>
  <c r="AC31" s="1"/>
  <c r="AB21"/>
  <c r="AE21" s="1"/>
  <c r="AD31" s="1"/>
  <c r="S27"/>
  <c r="U31" s="1"/>
  <c r="T21"/>
  <c r="W21" s="1"/>
  <c r="V31" s="1"/>
  <c r="K27"/>
  <c r="M31" s="1"/>
  <c r="L21"/>
  <c r="O21" s="1"/>
  <c r="N31" s="1"/>
  <c r="C28"/>
  <c r="C27"/>
  <c r="E31" s="1"/>
  <c r="D21"/>
  <c r="G21" s="1"/>
  <c r="E36" i="14"/>
  <c r="E35"/>
  <c r="E34"/>
  <c r="E33"/>
  <c r="E32"/>
  <c r="E31"/>
  <c r="E38" s="1"/>
  <c r="E25"/>
  <c r="E24"/>
  <c r="E23"/>
  <c r="E27" s="1"/>
  <c r="E17"/>
  <c r="E16"/>
  <c r="E15"/>
  <c r="E14"/>
  <c r="E19" s="1"/>
  <c r="E13"/>
  <c r="E9"/>
  <c r="E7"/>
  <c r="E6"/>
  <c r="AI31" i="13" l="1"/>
  <c r="AJ31" s="1"/>
  <c r="AM31" s="1"/>
  <c r="AA31"/>
  <c r="AB31" s="1"/>
  <c r="AE31" s="1"/>
  <c r="S31"/>
  <c r="T31" s="1"/>
  <c r="W31" s="1"/>
  <c r="K31"/>
  <c r="L31" s="1"/>
  <c r="O31" s="1"/>
  <c r="C31"/>
  <c r="D31" s="1"/>
  <c r="G31" s="1"/>
  <c r="F31"/>
  <c r="E40" i="14"/>
  <c r="AJ4" i="13" l="1"/>
  <c r="AI10" l="1"/>
  <c r="AK14" s="1"/>
  <c r="AM4"/>
  <c r="AI14" s="1"/>
  <c r="AJ14" s="1"/>
  <c r="AM14" l="1"/>
  <c r="AL14"/>
  <c r="AA10"/>
  <c r="AC14" s="1"/>
  <c r="AB4"/>
  <c r="AE4" l="1"/>
  <c r="AD14" s="1"/>
  <c r="K10"/>
  <c r="M14" s="1"/>
  <c r="L4"/>
  <c r="O4" s="1"/>
  <c r="K14" s="1"/>
  <c r="L14" s="1"/>
  <c r="E14"/>
  <c r="C11"/>
  <c r="AA14" l="1"/>
  <c r="AB14" s="1"/>
  <c r="AE14" s="1"/>
  <c r="N14"/>
  <c r="O14" s="1"/>
  <c r="C10" l="1"/>
  <c r="D4"/>
  <c r="G4" s="1"/>
  <c r="C14" s="1"/>
  <c r="S10"/>
  <c r="U14" s="1"/>
  <c r="T4"/>
  <c r="W4" s="1"/>
  <c r="F14" l="1"/>
  <c r="D14"/>
  <c r="V14"/>
  <c r="S14"/>
  <c r="T14" s="1"/>
  <c r="G14" l="1"/>
  <c r="W14"/>
</calcChain>
</file>

<file path=xl/sharedStrings.xml><?xml version="1.0" encoding="utf-8"?>
<sst xmlns="http://schemas.openxmlformats.org/spreadsheetml/2006/main" count="331" uniqueCount="71">
  <si>
    <t>HORAS DE BOMBEO</t>
  </si>
  <si>
    <t>FRENTE N° 1</t>
  </si>
  <si>
    <t>DN (mm)</t>
  </si>
  <si>
    <t>MATERIAL</t>
  </si>
  <si>
    <r>
      <t xml:space="preserve">C </t>
    </r>
    <r>
      <rPr>
        <vertAlign val="subscript"/>
        <sz val="12"/>
        <color theme="1"/>
        <rFont val="Calibri"/>
        <family val="2"/>
        <scheme val="minor"/>
      </rPr>
      <t>H&amp;W</t>
    </r>
  </si>
  <si>
    <t>V (m/s)</t>
  </si>
  <si>
    <t>Hg (m)</t>
  </si>
  <si>
    <t>Hf long.</t>
  </si>
  <si>
    <t>QMD (l/s)</t>
  </si>
  <si>
    <t>P.O.D. 20 AÑOS</t>
  </si>
  <si>
    <t>Qb (l/s)</t>
  </si>
  <si>
    <t>DIAMETRO DE LA TUBERIA DE IMPULSION DEL TRAMO CR138 NEWTON A CR24</t>
  </si>
  <si>
    <t>H°. DUCTIL</t>
  </si>
  <si>
    <t>S (m/Km)</t>
  </si>
  <si>
    <t>CALCULO DE LA ALTURA DINAMICA TOTAL</t>
  </si>
  <si>
    <t>DATOS DEL LEV. TOPGRAFICO.</t>
  </si>
  <si>
    <t>COTA DEL CR24</t>
  </si>
  <si>
    <t>COTA DEL CR-138 NEWTON.</t>
  </si>
  <si>
    <t>m</t>
  </si>
  <si>
    <t>DESNIVEL GEOMETRICO (Hg)</t>
  </si>
  <si>
    <t>Km</t>
  </si>
  <si>
    <t>Hf acc. (m)</t>
  </si>
  <si>
    <t>HDT (m)</t>
  </si>
  <si>
    <t>FRENTE N° 3</t>
  </si>
  <si>
    <t>DIAMETRO DE LA TUBERIA DE IMPULSION DEL TRAMO CR11 A CR12</t>
  </si>
  <si>
    <t>COTA DEL CR11</t>
  </si>
  <si>
    <t>COTA DEL CR-112</t>
  </si>
  <si>
    <t xml:space="preserve">LONGITUD </t>
  </si>
  <si>
    <t>FRENTE N° 2</t>
  </si>
  <si>
    <t>DIAMETRO DE LA TUBERIA DE IMPULSION DEL TRAMO CR155 A CR156</t>
  </si>
  <si>
    <t>COTA DEL CR-156</t>
  </si>
  <si>
    <t>COTA DEL CR155</t>
  </si>
  <si>
    <t>FRENTE N° 4</t>
  </si>
  <si>
    <t>DIAMETRO DE LA TUBERIA DE IMPULSION DEL TRAMO CR156 A CR209</t>
  </si>
  <si>
    <t>COTA DEL CR209</t>
  </si>
  <si>
    <t>EL EQUIPAMIENTO DE LA CR156 EXISTENTE COMPRENDE:  02 ELECTROBOMBA HORIZONTAL DE 12.5HP (9.325Kw)</t>
  </si>
  <si>
    <t>FRENTE N° 5</t>
  </si>
  <si>
    <t>DIAMETRO DE LA TUBERIA DE IMPULSION DEL TRAMO CR138 NEWTON A R183 SAUSALITO</t>
  </si>
  <si>
    <t>COTA DEL CR-138</t>
  </si>
  <si>
    <t>COTA DEL R183</t>
  </si>
  <si>
    <t>- LA POTENCIA DEL MOTOR EXISTENTE ES DE 150HP (111.90Kw)</t>
  </si>
  <si>
    <t>- EL EQUIPAMIENTO EXISTENTE DE LA CR11 TIENE: 01 ELECTROBOMBA VERTICAL DE 200 HP (149.2 Kw) Y 01 DE 125 HP (93.25 Kw)</t>
  </si>
  <si>
    <t>- EL EQUIPAMIENTO EXISTENTE EN LA CR 155 COMPRENDE: 02  ELECTROBOMBA HORIZONTAL DE 20HP  (15 KW)</t>
  </si>
  <si>
    <t>- LA POTENCIA ACTUAL ES DE 125 HP (93.25 Kw) Y EL DIAMETRO EXISTENTE DE 150 MM AC.</t>
  </si>
  <si>
    <t>CALCULO DE PERDIDAS DE CARGA</t>
  </si>
  <si>
    <t>CISTERNA</t>
  </si>
  <si>
    <t>1.0 PERDIDAS EN EL ARBOL DE SUCCION</t>
  </si>
  <si>
    <t>DESCRIPCION</t>
  </si>
  <si>
    <t>Nº</t>
  </si>
  <si>
    <t>K</t>
  </si>
  <si>
    <t>N*k</t>
  </si>
  <si>
    <t>CANASTILLA</t>
  </si>
  <si>
    <t>CODO 90°</t>
  </si>
  <si>
    <t>N*k =</t>
  </si>
  <si>
    <t>2.0 PERDIDAS EN EL ARBOL DE DESCARGA</t>
  </si>
  <si>
    <t>VALV. CPTA ABIERTA</t>
  </si>
  <si>
    <t>VAL CHECK</t>
  </si>
  <si>
    <t>YEE DE ACERO</t>
  </si>
  <si>
    <t>CODO 45°</t>
  </si>
  <si>
    <t>LINEA DE IMPULSION</t>
  </si>
  <si>
    <t>3.0 PERDIDAS POR ACCESORIOS EN LA LINEA DE IMPULSION</t>
  </si>
  <si>
    <t>CODO 11°15'</t>
  </si>
  <si>
    <t>CODO 22°30'</t>
  </si>
  <si>
    <t>RESERVORIO</t>
  </si>
  <si>
    <t>4.0 PERDIDAS EN ARBOL DE R1</t>
  </si>
  <si>
    <t>TEE PASE DIRECTO</t>
  </si>
  <si>
    <t>VALV, ALTITUD</t>
  </si>
  <si>
    <t>SUMA N*k</t>
  </si>
  <si>
    <t xml:space="preserve">LOS VALORES DE k HAN SIDO TOMADOS DEL MANUAL DE HIDRAULICA </t>
  </si>
  <si>
    <t>DE AZEVEDO NETT0</t>
  </si>
  <si>
    <t xml:space="preserve"> AÑO 01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</si>
</sst>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9">
    <font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ourier"/>
      <family val="3"/>
    </font>
    <font>
      <sz val="10"/>
      <name val="Calibri"/>
      <family val="2"/>
      <scheme val="minor"/>
    </font>
    <font>
      <sz val="10"/>
      <color indexed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4" fontId="2" fillId="0" borderId="0" xfId="0" applyNumberFormat="1" applyFont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0" fillId="0" borderId="0" xfId="0" applyNumberFormat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4" fillId="0" borderId="0" xfId="0" applyFont="1"/>
    <xf numFmtId="0" fontId="4" fillId="0" borderId="0" xfId="0" quotePrefix="1" applyFont="1"/>
    <xf numFmtId="0" fontId="7" fillId="0" borderId="0" xfId="2" applyFont="1"/>
    <xf numFmtId="0" fontId="5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7" fillId="0" borderId="0" xfId="1" applyFont="1"/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3" xfId="1" applyFont="1" applyFill="1" applyBorder="1"/>
    <xf numFmtId="2" fontId="7" fillId="0" borderId="3" xfId="1" applyNumberFormat="1" applyFont="1" applyBorder="1"/>
    <xf numFmtId="2" fontId="7" fillId="0" borderId="0" xfId="1" applyNumberFormat="1" applyFont="1" applyBorder="1"/>
    <xf numFmtId="2" fontId="7" fillId="0" borderId="0" xfId="1" applyNumberFormat="1" applyFont="1" applyFill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 applyAlignment="1"/>
    <xf numFmtId="0" fontId="7" fillId="0" borderId="0" xfId="1" applyFont="1" applyBorder="1" applyAlignment="1"/>
    <xf numFmtId="0" fontId="7" fillId="0" borderId="3" xfId="1" applyFont="1" applyBorder="1" applyAlignment="1"/>
    <xf numFmtId="165" fontId="7" fillId="0" borderId="0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5" fillId="0" borderId="0" xfId="1" applyFont="1" applyAlignment="1"/>
    <xf numFmtId="0" fontId="5" fillId="0" borderId="0" xfId="1" applyFont="1" applyBorder="1" applyAlignment="1"/>
    <xf numFmtId="166" fontId="7" fillId="0" borderId="0" xfId="1" applyNumberFormat="1" applyFont="1" applyBorder="1"/>
    <xf numFmtId="2" fontId="7" fillId="0" borderId="2" xfId="1" applyNumberFormat="1" applyFont="1" applyFill="1" applyBorder="1" applyAlignment="1">
      <alignment horizontal="center"/>
    </xf>
    <xf numFmtId="0" fontId="7" fillId="0" borderId="0" xfId="1" applyFont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4" xfId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33CCCC"/>
      <color rgb="FFCCECFF"/>
      <color rgb="FFFFCCCC"/>
      <color rgb="FFFFFF99"/>
      <color rgb="FFFF7C80"/>
      <color rgb="FFFFFF66"/>
      <color rgb="FF00FFFF"/>
      <color rgb="FF66FF66"/>
      <color rgb="FFFF33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2" name="Line 1029"/>
        <xdr:cNvSpPr>
          <a:spLocks noChangeShapeType="1"/>
        </xdr:cNvSpPr>
      </xdr:nvSpPr>
      <xdr:spPr bwMode="auto">
        <a:xfrm>
          <a:off x="1447800" y="6657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742950</xdr:colOff>
      <xdr:row>41</xdr:row>
      <xdr:rowOff>0</xdr:rowOff>
    </xdr:from>
    <xdr:to>
      <xdr:col>0</xdr:col>
      <xdr:colOff>742950</xdr:colOff>
      <xdr:row>41</xdr:row>
      <xdr:rowOff>0</xdr:rowOff>
    </xdr:to>
    <xdr:sp macro="" textlink="">
      <xdr:nvSpPr>
        <xdr:cNvPr id="3" name="Line 1030"/>
        <xdr:cNvSpPr>
          <a:spLocks noChangeShapeType="1"/>
        </xdr:cNvSpPr>
      </xdr:nvSpPr>
      <xdr:spPr bwMode="auto">
        <a:xfrm flipV="1">
          <a:off x="742950" y="6657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304800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4" name="Text Box 1036"/>
        <xdr:cNvSpPr txBox="1">
          <a:spLocks noChangeArrowheads="1"/>
        </xdr:cNvSpPr>
      </xdr:nvSpPr>
      <xdr:spPr bwMode="auto">
        <a:xfrm>
          <a:off x="1752600" y="6657975"/>
          <a:ext cx="1047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N.MIN = 4306,129</a:t>
          </a:r>
        </a:p>
      </xdr:txBody>
    </xdr:sp>
    <xdr:clientData/>
  </xdr:twoCellAnchor>
  <xdr:twoCellAnchor>
    <xdr:from>
      <xdr:col>0</xdr:col>
      <xdr:colOff>257175</xdr:colOff>
      <xdr:row>41</xdr:row>
      <xdr:rowOff>0</xdr:rowOff>
    </xdr:from>
    <xdr:to>
      <xdr:col>0</xdr:col>
      <xdr:colOff>257175</xdr:colOff>
      <xdr:row>41</xdr:row>
      <xdr:rowOff>0</xdr:rowOff>
    </xdr:to>
    <xdr:cxnSp macro="">
      <xdr:nvCxnSpPr>
        <xdr:cNvPr id="5" name="AutoShape 1038"/>
        <xdr:cNvCxnSpPr>
          <a:cxnSpLocks noChangeShapeType="1"/>
        </xdr:cNvCxnSpPr>
      </xdr:nvCxnSpPr>
      <xdr:spPr bwMode="auto">
        <a:xfrm>
          <a:off x="25717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238125</xdr:colOff>
      <xdr:row>41</xdr:row>
      <xdr:rowOff>0</xdr:rowOff>
    </xdr:from>
    <xdr:to>
      <xdr:col>0</xdr:col>
      <xdr:colOff>238125</xdr:colOff>
      <xdr:row>41</xdr:row>
      <xdr:rowOff>0</xdr:rowOff>
    </xdr:to>
    <xdr:cxnSp macro="">
      <xdr:nvCxnSpPr>
        <xdr:cNvPr id="6" name="AutoShape 1039"/>
        <xdr:cNvCxnSpPr>
          <a:cxnSpLocks noChangeShapeType="1"/>
        </xdr:cNvCxnSpPr>
      </xdr:nvCxnSpPr>
      <xdr:spPr bwMode="auto">
        <a:xfrm>
          <a:off x="23812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238125</xdr:colOff>
      <xdr:row>41</xdr:row>
      <xdr:rowOff>0</xdr:rowOff>
    </xdr:from>
    <xdr:to>
      <xdr:col>0</xdr:col>
      <xdr:colOff>238125</xdr:colOff>
      <xdr:row>41</xdr:row>
      <xdr:rowOff>0</xdr:rowOff>
    </xdr:to>
    <xdr:cxnSp macro="">
      <xdr:nvCxnSpPr>
        <xdr:cNvPr id="7" name="AutoShape 1040"/>
        <xdr:cNvCxnSpPr>
          <a:cxnSpLocks noChangeShapeType="1"/>
        </xdr:cNvCxnSpPr>
      </xdr:nvCxnSpPr>
      <xdr:spPr bwMode="auto">
        <a:xfrm>
          <a:off x="23812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0</xdr:col>
      <xdr:colOff>219075</xdr:colOff>
      <xdr:row>41</xdr:row>
      <xdr:rowOff>0</xdr:rowOff>
    </xdr:from>
    <xdr:to>
      <xdr:col>0</xdr:col>
      <xdr:colOff>219075</xdr:colOff>
      <xdr:row>41</xdr:row>
      <xdr:rowOff>0</xdr:rowOff>
    </xdr:to>
    <xdr:cxnSp macro="">
      <xdr:nvCxnSpPr>
        <xdr:cNvPr id="8" name="AutoShape 1041"/>
        <xdr:cNvCxnSpPr>
          <a:cxnSpLocks noChangeShapeType="1"/>
        </xdr:cNvCxnSpPr>
      </xdr:nvCxnSpPr>
      <xdr:spPr bwMode="auto">
        <a:xfrm>
          <a:off x="219075" y="665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238125</xdr:colOff>
      <xdr:row>41</xdr:row>
      <xdr:rowOff>0</xdr:rowOff>
    </xdr:from>
    <xdr:to>
      <xdr:col>1</xdr:col>
      <xdr:colOff>238125</xdr:colOff>
      <xdr:row>41</xdr:row>
      <xdr:rowOff>0</xdr:rowOff>
    </xdr:to>
    <xdr:sp macro="" textlink="">
      <xdr:nvSpPr>
        <xdr:cNvPr id="9" name="Line 1042"/>
        <xdr:cNvSpPr>
          <a:spLocks noChangeShapeType="1"/>
        </xdr:cNvSpPr>
      </xdr:nvSpPr>
      <xdr:spPr bwMode="auto">
        <a:xfrm flipV="1">
          <a:off x="1685925" y="6657975"/>
          <a:ext cx="0" cy="0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333375</xdr:colOff>
      <xdr:row>41</xdr:row>
      <xdr:rowOff>0</xdr:rowOff>
    </xdr:from>
    <xdr:to>
      <xdr:col>1</xdr:col>
      <xdr:colOff>219075</xdr:colOff>
      <xdr:row>41</xdr:row>
      <xdr:rowOff>0</xdr:rowOff>
    </xdr:to>
    <xdr:sp macro="" textlink="">
      <xdr:nvSpPr>
        <xdr:cNvPr id="10" name="Text Box 1043"/>
        <xdr:cNvSpPr txBox="1">
          <a:spLocks noChangeArrowheads="1"/>
        </xdr:cNvSpPr>
      </xdr:nvSpPr>
      <xdr:spPr bwMode="auto">
        <a:xfrm>
          <a:off x="333375" y="6657975"/>
          <a:ext cx="13335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Hg = 12,72 m</a:t>
          </a:r>
        </a:p>
      </xdr:txBody>
    </xdr:sp>
    <xdr:clientData/>
  </xdr:twoCellAnchor>
  <xdr:twoCellAnchor>
    <xdr:from>
      <xdr:col>0</xdr:col>
      <xdr:colOff>381000</xdr:colOff>
      <xdr:row>41</xdr:row>
      <xdr:rowOff>0</xdr:rowOff>
    </xdr:from>
    <xdr:to>
      <xdr:col>1</xdr:col>
      <xdr:colOff>209550</xdr:colOff>
      <xdr:row>41</xdr:row>
      <xdr:rowOff>0</xdr:rowOff>
    </xdr:to>
    <xdr:sp macro="" textlink="">
      <xdr:nvSpPr>
        <xdr:cNvPr id="11" name="Text Box 1044"/>
        <xdr:cNvSpPr txBox="1">
          <a:spLocks noChangeArrowheads="1"/>
        </xdr:cNvSpPr>
      </xdr:nvSpPr>
      <xdr:spPr bwMode="auto">
        <a:xfrm>
          <a:off x="381000" y="6657975"/>
          <a:ext cx="1276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Ps=0,50m</a:t>
          </a:r>
        </a:p>
      </xdr:txBody>
    </xdr:sp>
    <xdr:clientData/>
  </xdr:twoCellAnchor>
  <xdr:twoCellAnchor>
    <xdr:from>
      <xdr:col>0</xdr:col>
      <xdr:colOff>361950</xdr:colOff>
      <xdr:row>41</xdr:row>
      <xdr:rowOff>0</xdr:rowOff>
    </xdr:from>
    <xdr:to>
      <xdr:col>1</xdr:col>
      <xdr:colOff>171450</xdr:colOff>
      <xdr:row>41</xdr:row>
      <xdr:rowOff>0</xdr:rowOff>
    </xdr:to>
    <xdr:sp macro="" textlink="">
      <xdr:nvSpPr>
        <xdr:cNvPr id="12" name="Text Box 1045"/>
        <xdr:cNvSpPr txBox="1">
          <a:spLocks noChangeArrowheads="1"/>
        </xdr:cNvSpPr>
      </xdr:nvSpPr>
      <xdr:spPr bwMode="auto">
        <a:xfrm>
          <a:off x="361950" y="6657975"/>
          <a:ext cx="1257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Hf=3,37m</a:t>
          </a:r>
        </a:p>
      </xdr:txBody>
    </xdr:sp>
    <xdr:clientData/>
  </xdr:twoCellAnchor>
  <xdr:twoCellAnchor>
    <xdr:from>
      <xdr:col>0</xdr:col>
      <xdr:colOff>361950</xdr:colOff>
      <xdr:row>41</xdr:row>
      <xdr:rowOff>0</xdr:rowOff>
    </xdr:from>
    <xdr:to>
      <xdr:col>1</xdr:col>
      <xdr:colOff>171450</xdr:colOff>
      <xdr:row>41</xdr:row>
      <xdr:rowOff>0</xdr:rowOff>
    </xdr:to>
    <xdr:sp macro="" textlink="">
      <xdr:nvSpPr>
        <xdr:cNvPr id="13" name="Text Box 1046"/>
        <xdr:cNvSpPr txBox="1">
          <a:spLocks noChangeArrowheads="1"/>
        </xdr:cNvSpPr>
      </xdr:nvSpPr>
      <xdr:spPr bwMode="auto">
        <a:xfrm>
          <a:off x="361950" y="6657975"/>
          <a:ext cx="1257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Hk=0,87m</a:t>
          </a:r>
        </a:p>
      </xdr:txBody>
    </xdr:sp>
    <xdr:clientData/>
  </xdr:twoCellAnchor>
  <xdr:twoCellAnchor>
    <xdr:from>
      <xdr:col>0</xdr:col>
      <xdr:colOff>142875</xdr:colOff>
      <xdr:row>41</xdr:row>
      <xdr:rowOff>0</xdr:rowOff>
    </xdr:from>
    <xdr:to>
      <xdr:col>0</xdr:col>
      <xdr:colOff>666750</xdr:colOff>
      <xdr:row>41</xdr:row>
      <xdr:rowOff>0</xdr:rowOff>
    </xdr:to>
    <xdr:sp macro="" textlink="">
      <xdr:nvSpPr>
        <xdr:cNvPr id="14" name="Text Box 1050"/>
        <xdr:cNvSpPr txBox="1">
          <a:spLocks noChangeArrowheads="1"/>
        </xdr:cNvSpPr>
      </xdr:nvSpPr>
      <xdr:spPr bwMode="auto">
        <a:xfrm>
          <a:off x="142875" y="6657975"/>
          <a:ext cx="523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s-ES" sz="1100" b="1" i="0" strike="noStrike">
              <a:solidFill>
                <a:srgbClr val="000000"/>
              </a:solidFill>
              <a:latin typeface="Arial"/>
              <a:cs typeface="Arial"/>
            </a:rPr>
            <a:t>EB-1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619125</xdr:colOff>
      <xdr:row>41</xdr:row>
      <xdr:rowOff>0</xdr:rowOff>
    </xdr:to>
    <xdr:sp macro="" textlink="">
      <xdr:nvSpPr>
        <xdr:cNvPr id="15" name="Text Box 1052"/>
        <xdr:cNvSpPr txBox="1">
          <a:spLocks noChangeArrowheads="1"/>
        </xdr:cNvSpPr>
      </xdr:nvSpPr>
      <xdr:spPr bwMode="auto">
        <a:xfrm>
          <a:off x="2800350" y="6657975"/>
          <a:ext cx="419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 = 121,39 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2"/>
  <sheetViews>
    <sheetView tabSelected="1" topLeftCell="X10" zoomScaleNormal="100" zoomScaleSheetLayoutView="100" workbookViewId="0">
      <selection activeCell="AK12" sqref="AK12"/>
    </sheetView>
  </sheetViews>
  <sheetFormatPr baseColWidth="10" defaultRowHeight="15"/>
  <cols>
    <col min="1" max="1" width="13.7109375" customWidth="1"/>
    <col min="8" max="8" width="11.42578125" customWidth="1"/>
    <col min="17" max="17" width="12.85546875" customWidth="1"/>
    <col min="18" max="18" width="11.5703125" customWidth="1"/>
    <col min="19" max="19" width="12.28515625" customWidth="1"/>
    <col min="20" max="22" width="11.5703125" bestFit="1" customWidth="1"/>
    <col min="25" max="25" width="11.5703125" bestFit="1" customWidth="1"/>
  </cols>
  <sheetData>
    <row r="1" spans="1:40">
      <c r="A1" s="47" t="s">
        <v>24</v>
      </c>
      <c r="B1" s="47"/>
      <c r="C1" s="47"/>
      <c r="D1" s="47"/>
      <c r="E1" s="47"/>
      <c r="F1" s="47"/>
      <c r="G1" s="47"/>
      <c r="H1" s="47"/>
      <c r="I1" s="47" t="s">
        <v>29</v>
      </c>
      <c r="J1" s="47"/>
      <c r="K1" s="47"/>
      <c r="L1" s="47"/>
      <c r="M1" s="47"/>
      <c r="N1" s="47"/>
      <c r="O1" s="47"/>
      <c r="P1" s="47"/>
      <c r="Q1" s="47" t="s">
        <v>11</v>
      </c>
      <c r="R1" s="47"/>
      <c r="S1" s="47"/>
      <c r="T1" s="47"/>
      <c r="U1" s="47"/>
      <c r="V1" s="47"/>
      <c r="W1" s="47"/>
      <c r="X1" s="47"/>
      <c r="Y1" s="47" t="s">
        <v>33</v>
      </c>
      <c r="Z1" s="47"/>
      <c r="AA1" s="47"/>
      <c r="AB1" s="47"/>
      <c r="AC1" s="47"/>
      <c r="AD1" s="47"/>
      <c r="AE1" s="47"/>
      <c r="AF1" s="47"/>
      <c r="AG1" s="47" t="s">
        <v>37</v>
      </c>
      <c r="AH1" s="47"/>
      <c r="AI1" s="47"/>
      <c r="AJ1" s="47"/>
      <c r="AK1" s="47"/>
      <c r="AL1" s="47"/>
      <c r="AM1" s="47"/>
      <c r="AN1" s="47"/>
    </row>
    <row r="2" spans="1:40">
      <c r="A2" s="47" t="s">
        <v>9</v>
      </c>
      <c r="B2" s="47"/>
      <c r="C2" s="47"/>
      <c r="D2" s="47"/>
      <c r="E2" s="47"/>
      <c r="F2" s="47"/>
      <c r="G2" s="47"/>
      <c r="H2" s="47"/>
      <c r="I2" s="47" t="s">
        <v>9</v>
      </c>
      <c r="J2" s="47"/>
      <c r="K2" s="47"/>
      <c r="L2" s="47"/>
      <c r="M2" s="47"/>
      <c r="N2" s="47"/>
      <c r="O2" s="47"/>
      <c r="P2" s="47"/>
      <c r="Q2" s="47" t="s">
        <v>9</v>
      </c>
      <c r="R2" s="47"/>
      <c r="S2" s="47"/>
      <c r="T2" s="47"/>
      <c r="U2" s="47"/>
      <c r="V2" s="47"/>
      <c r="W2" s="47"/>
      <c r="X2" s="47"/>
      <c r="Y2" s="47" t="s">
        <v>9</v>
      </c>
      <c r="Z2" s="47"/>
      <c r="AA2" s="47"/>
      <c r="AB2" s="47"/>
      <c r="AC2" s="47"/>
      <c r="AD2" s="47"/>
      <c r="AE2" s="47"/>
      <c r="AF2" s="47"/>
      <c r="AG2" s="47" t="s">
        <v>9</v>
      </c>
      <c r="AH2" s="47"/>
      <c r="AI2" s="47"/>
      <c r="AJ2" s="47"/>
      <c r="AK2" s="47"/>
      <c r="AL2" s="47"/>
      <c r="AM2" s="47"/>
      <c r="AN2" s="47"/>
    </row>
    <row r="3" spans="1:40" ht="31.5" customHeight="1">
      <c r="A3" s="49" t="s">
        <v>1</v>
      </c>
      <c r="B3" s="9" t="s">
        <v>8</v>
      </c>
      <c r="C3" s="9" t="s">
        <v>0</v>
      </c>
      <c r="D3" s="9" t="s">
        <v>10</v>
      </c>
      <c r="E3" s="9" t="s">
        <v>2</v>
      </c>
      <c r="F3" s="9" t="s">
        <v>3</v>
      </c>
      <c r="G3" s="9" t="s">
        <v>5</v>
      </c>
      <c r="I3" s="49" t="s">
        <v>28</v>
      </c>
      <c r="J3" s="9" t="s">
        <v>8</v>
      </c>
      <c r="K3" s="9" t="s">
        <v>0</v>
      </c>
      <c r="L3" s="9" t="s">
        <v>10</v>
      </c>
      <c r="M3" s="9" t="s">
        <v>2</v>
      </c>
      <c r="N3" s="9" t="s">
        <v>3</v>
      </c>
      <c r="O3" s="9" t="s">
        <v>5</v>
      </c>
      <c r="Q3" s="48" t="s">
        <v>23</v>
      </c>
      <c r="R3" s="9" t="s">
        <v>8</v>
      </c>
      <c r="S3" s="9" t="s">
        <v>0</v>
      </c>
      <c r="T3" s="9" t="s">
        <v>10</v>
      </c>
      <c r="U3" s="9" t="s">
        <v>2</v>
      </c>
      <c r="V3" s="9" t="s">
        <v>3</v>
      </c>
      <c r="W3" s="9" t="s">
        <v>5</v>
      </c>
      <c r="Y3" s="48" t="s">
        <v>32</v>
      </c>
      <c r="Z3" s="9" t="s">
        <v>8</v>
      </c>
      <c r="AA3" s="9" t="s">
        <v>0</v>
      </c>
      <c r="AB3" s="9" t="s">
        <v>10</v>
      </c>
      <c r="AC3" s="9" t="s">
        <v>2</v>
      </c>
      <c r="AD3" s="9" t="s">
        <v>3</v>
      </c>
      <c r="AE3" s="9" t="s">
        <v>5</v>
      </c>
      <c r="AG3" s="48" t="s">
        <v>36</v>
      </c>
      <c r="AH3" s="9" t="s">
        <v>8</v>
      </c>
      <c r="AI3" s="9" t="s">
        <v>0</v>
      </c>
      <c r="AJ3" s="9" t="s">
        <v>10</v>
      </c>
      <c r="AK3" s="9" t="s">
        <v>2</v>
      </c>
      <c r="AL3" s="9" t="s">
        <v>3</v>
      </c>
      <c r="AM3" s="9" t="s">
        <v>5</v>
      </c>
    </row>
    <row r="4" spans="1:40" ht="31.5" customHeight="1">
      <c r="A4" s="49"/>
      <c r="B4" s="10">
        <v>136.33000000000001</v>
      </c>
      <c r="C4" s="9">
        <v>24</v>
      </c>
      <c r="D4" s="10">
        <f>+B4*24/C4</f>
        <v>136.33000000000001</v>
      </c>
      <c r="E4" s="9">
        <v>350</v>
      </c>
      <c r="F4" s="9" t="s">
        <v>12</v>
      </c>
      <c r="G4" s="10">
        <f>4*(D4/1000)/(PI()*(E4/1000)^2)</f>
        <v>1.4169856908877125</v>
      </c>
      <c r="I4" s="49"/>
      <c r="J4" s="10">
        <v>10.92</v>
      </c>
      <c r="K4" s="9">
        <v>21</v>
      </c>
      <c r="L4" s="10">
        <f>+J4*24/K4</f>
        <v>12.479999999999999</v>
      </c>
      <c r="M4" s="9">
        <v>150</v>
      </c>
      <c r="N4" s="9" t="s">
        <v>12</v>
      </c>
      <c r="O4" s="10">
        <f>4*(L4/1000)/(PI()*(M4/1000)^2)</f>
        <v>0.70622353414643679</v>
      </c>
      <c r="Q4" s="48"/>
      <c r="R4" s="10">
        <v>21.3</v>
      </c>
      <c r="S4" s="9">
        <v>24</v>
      </c>
      <c r="T4" s="10">
        <f>+R4*24/S4</f>
        <v>21.3</v>
      </c>
      <c r="U4" s="9">
        <v>150</v>
      </c>
      <c r="V4" s="9" t="s">
        <v>12</v>
      </c>
      <c r="W4" s="10">
        <f>4*(T4/1000)/(PI()*(U4/1000)^2)</f>
        <v>1.2053334356826206</v>
      </c>
      <c r="Y4" s="48"/>
      <c r="Z4" s="10">
        <v>6.51</v>
      </c>
      <c r="AA4" s="9">
        <v>19</v>
      </c>
      <c r="AB4" s="10">
        <f>+Z4*24/AA4</f>
        <v>8.2231578947368433</v>
      </c>
      <c r="AC4" s="9">
        <v>100</v>
      </c>
      <c r="AD4" s="9" t="s">
        <v>12</v>
      </c>
      <c r="AE4" s="10">
        <f>4*(AB4/1000)/(PI()*(AC4/1000)^2)</f>
        <v>1.0470049814180098</v>
      </c>
      <c r="AG4" s="48"/>
      <c r="AH4" s="10">
        <v>78.7</v>
      </c>
      <c r="AI4" s="9">
        <v>24</v>
      </c>
      <c r="AJ4" s="10">
        <f>+AH4*24/AI4</f>
        <v>78.7</v>
      </c>
      <c r="AK4" s="9">
        <v>300</v>
      </c>
      <c r="AL4" s="9" t="s">
        <v>12</v>
      </c>
      <c r="AM4" s="10">
        <f>4*(AJ4/1000)/(PI()*(AK4/1000)^2)</f>
        <v>1.1133772463406368</v>
      </c>
    </row>
    <row r="5" spans="1:40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21.75" customHeight="1">
      <c r="A6" s="4" t="s">
        <v>14</v>
      </c>
      <c r="B6" s="2"/>
      <c r="C6" s="2"/>
      <c r="D6" s="2"/>
      <c r="E6" s="2"/>
      <c r="F6" s="2"/>
      <c r="G6" s="2"/>
      <c r="H6" s="2"/>
      <c r="I6" s="4" t="s">
        <v>14</v>
      </c>
      <c r="J6" s="2"/>
      <c r="K6" s="2"/>
      <c r="L6" s="2"/>
      <c r="M6" s="2"/>
      <c r="N6" s="2"/>
      <c r="O6" s="2"/>
      <c r="P6" s="2"/>
      <c r="Q6" s="4" t="s">
        <v>14</v>
      </c>
      <c r="R6" s="2"/>
      <c r="S6" s="2"/>
      <c r="T6" s="2"/>
      <c r="U6" s="2"/>
      <c r="V6" s="2"/>
      <c r="W6" s="2"/>
      <c r="X6" s="2"/>
      <c r="Y6" s="4" t="s">
        <v>14</v>
      </c>
      <c r="Z6" s="2"/>
      <c r="AA6" s="2"/>
      <c r="AB6" s="2"/>
      <c r="AC6" s="2"/>
      <c r="AD6" s="2"/>
      <c r="AE6" s="2"/>
      <c r="AF6" s="2"/>
      <c r="AG6" s="4" t="s">
        <v>14</v>
      </c>
      <c r="AH6" s="2"/>
      <c r="AI6" s="2"/>
      <c r="AJ6" s="2"/>
      <c r="AK6" s="2"/>
      <c r="AL6" s="2"/>
      <c r="AM6" s="2"/>
      <c r="AN6" s="2"/>
    </row>
    <row r="7" spans="1:40" ht="21.75" customHeight="1">
      <c r="A7" s="11" t="s">
        <v>15</v>
      </c>
      <c r="B7" s="2"/>
      <c r="E7" s="2"/>
      <c r="F7" s="2"/>
      <c r="G7" s="2"/>
      <c r="H7" s="2"/>
      <c r="I7" s="11" t="s">
        <v>15</v>
      </c>
      <c r="J7" s="2"/>
      <c r="M7" s="2"/>
      <c r="N7" s="6"/>
      <c r="O7" s="2"/>
      <c r="P7" s="2"/>
      <c r="Q7" s="11" t="s">
        <v>15</v>
      </c>
      <c r="R7" s="2"/>
      <c r="U7" s="2"/>
      <c r="V7" s="2"/>
      <c r="W7" s="2"/>
      <c r="X7" s="2"/>
      <c r="Y7" s="11" t="s">
        <v>15</v>
      </c>
      <c r="Z7" s="2"/>
      <c r="AC7" s="2"/>
      <c r="AD7" s="2"/>
      <c r="AE7" s="2"/>
      <c r="AF7" s="2"/>
      <c r="AG7" s="11" t="s">
        <v>15</v>
      </c>
      <c r="AH7" s="2"/>
      <c r="AK7" s="2"/>
      <c r="AL7" s="2"/>
      <c r="AM7" s="2"/>
      <c r="AN7" s="2"/>
    </row>
    <row r="8" spans="1:40" ht="21.75" customHeight="1">
      <c r="A8" s="12" t="s">
        <v>25</v>
      </c>
      <c r="B8" s="2"/>
      <c r="C8" s="13">
        <v>292</v>
      </c>
      <c r="D8" s="3" t="s">
        <v>18</v>
      </c>
      <c r="E8" s="2"/>
      <c r="F8" s="2"/>
      <c r="G8" s="2"/>
      <c r="H8" s="2"/>
      <c r="I8" s="12" t="s">
        <v>31</v>
      </c>
      <c r="J8" s="2"/>
      <c r="K8" s="13">
        <v>422</v>
      </c>
      <c r="L8" s="3" t="s">
        <v>18</v>
      </c>
      <c r="M8" s="2"/>
      <c r="N8" s="6"/>
      <c r="O8" s="2"/>
      <c r="P8" s="2"/>
      <c r="Q8" s="12" t="s">
        <v>17</v>
      </c>
      <c r="R8" s="2"/>
      <c r="S8" s="2">
        <v>262.18400000000003</v>
      </c>
      <c r="T8" s="3" t="s">
        <v>18</v>
      </c>
      <c r="V8" s="2"/>
      <c r="W8" s="2"/>
      <c r="X8" s="2"/>
      <c r="Y8" s="12" t="s">
        <v>30</v>
      </c>
      <c r="Z8" s="2"/>
      <c r="AA8" s="2">
        <v>471.90800000000002</v>
      </c>
      <c r="AB8" s="3" t="s">
        <v>18</v>
      </c>
      <c r="AD8" s="2"/>
      <c r="AE8" s="2"/>
      <c r="AF8" s="2"/>
      <c r="AG8" s="12" t="s">
        <v>38</v>
      </c>
      <c r="AH8" s="2"/>
      <c r="AI8" s="2">
        <v>262.18400000000003</v>
      </c>
      <c r="AJ8" s="3" t="s">
        <v>18</v>
      </c>
      <c r="AL8" s="2"/>
      <c r="AM8" s="2"/>
      <c r="AN8" s="2"/>
    </row>
    <row r="9" spans="1:40" ht="21.75" customHeight="1">
      <c r="A9" s="12" t="s">
        <v>26</v>
      </c>
      <c r="B9" s="2"/>
      <c r="C9" s="2">
        <v>341.935</v>
      </c>
      <c r="D9" s="3" t="s">
        <v>18</v>
      </c>
      <c r="E9" s="2"/>
      <c r="F9" s="2"/>
      <c r="G9" s="2"/>
      <c r="H9" s="2"/>
      <c r="I9" s="12" t="s">
        <v>30</v>
      </c>
      <c r="J9" s="2"/>
      <c r="K9" s="2">
        <v>475.91</v>
      </c>
      <c r="L9" s="3" t="s">
        <v>18</v>
      </c>
      <c r="M9" s="2"/>
      <c r="N9" s="7"/>
      <c r="O9" s="2"/>
      <c r="P9" s="2"/>
      <c r="Q9" s="12" t="s">
        <v>16</v>
      </c>
      <c r="R9" s="2"/>
      <c r="S9" s="2">
        <v>305.02199999999999</v>
      </c>
      <c r="T9" s="3" t="s">
        <v>18</v>
      </c>
      <c r="U9" s="2"/>
      <c r="V9" s="2"/>
      <c r="W9" s="2"/>
      <c r="X9" s="2"/>
      <c r="Y9" s="12" t="s">
        <v>34</v>
      </c>
      <c r="Z9" s="2"/>
      <c r="AA9" s="2">
        <v>528.13400000000001</v>
      </c>
      <c r="AB9" s="3" t="s">
        <v>18</v>
      </c>
      <c r="AC9" s="2"/>
      <c r="AD9" s="2"/>
      <c r="AE9" s="2"/>
      <c r="AF9" s="2"/>
      <c r="AG9" s="12" t="s">
        <v>39</v>
      </c>
      <c r="AH9" s="2"/>
      <c r="AI9" s="2">
        <v>357.38499999999999</v>
      </c>
      <c r="AJ9" s="3" t="s">
        <v>18</v>
      </c>
      <c r="AK9" s="2"/>
      <c r="AL9" s="2"/>
      <c r="AM9" s="2"/>
      <c r="AN9" s="2"/>
    </row>
    <row r="10" spans="1:40" ht="21.75" customHeight="1">
      <c r="A10" s="12" t="s">
        <v>19</v>
      </c>
      <c r="B10" s="2"/>
      <c r="C10" s="2">
        <f>C9-C8</f>
        <v>49.935000000000002</v>
      </c>
      <c r="D10" s="8" t="s">
        <v>18</v>
      </c>
      <c r="E10" s="2"/>
      <c r="F10" s="2"/>
      <c r="G10" s="2"/>
      <c r="H10" s="2"/>
      <c r="I10" s="12" t="s">
        <v>19</v>
      </c>
      <c r="J10" s="2"/>
      <c r="K10" s="2">
        <f>K9-K8</f>
        <v>53.910000000000025</v>
      </c>
      <c r="L10" s="8" t="s">
        <v>18</v>
      </c>
      <c r="M10" s="2"/>
      <c r="N10" s="5"/>
      <c r="O10" s="2"/>
      <c r="P10" s="2"/>
      <c r="Q10" s="12" t="s">
        <v>19</v>
      </c>
      <c r="R10" s="2"/>
      <c r="S10" s="2">
        <f>S9-S8</f>
        <v>42.837999999999965</v>
      </c>
      <c r="T10" s="8" t="s">
        <v>18</v>
      </c>
      <c r="U10" s="2"/>
      <c r="V10" s="2"/>
      <c r="W10" s="2"/>
      <c r="X10" s="2"/>
      <c r="Y10" s="12" t="s">
        <v>19</v>
      </c>
      <c r="Z10" s="2"/>
      <c r="AA10" s="2">
        <f>AA9-AA8</f>
        <v>56.225999999999999</v>
      </c>
      <c r="AB10" s="8" t="s">
        <v>18</v>
      </c>
      <c r="AC10" s="2"/>
      <c r="AD10" s="2"/>
      <c r="AE10" s="2"/>
      <c r="AF10" s="2"/>
      <c r="AG10" s="12" t="s">
        <v>19</v>
      </c>
      <c r="AH10" s="2"/>
      <c r="AI10" s="2">
        <f>AI9-AI8</f>
        <v>95.200999999999965</v>
      </c>
      <c r="AJ10" s="8" t="s">
        <v>18</v>
      </c>
      <c r="AK10" s="2"/>
      <c r="AL10" s="2"/>
      <c r="AM10" s="2"/>
      <c r="AN10" s="2"/>
    </row>
    <row r="11" spans="1:40" ht="21.75" customHeight="1">
      <c r="A11" s="12" t="s">
        <v>27</v>
      </c>
      <c r="B11" s="2"/>
      <c r="C11" s="13">
        <f>1227/1000</f>
        <v>1.2270000000000001</v>
      </c>
      <c r="D11" s="8" t="s">
        <v>20</v>
      </c>
      <c r="E11" s="2"/>
      <c r="F11" s="2"/>
      <c r="G11" s="2"/>
      <c r="H11" s="2"/>
      <c r="I11" s="12" t="s">
        <v>27</v>
      </c>
      <c r="J11" s="2"/>
      <c r="K11" s="13">
        <v>1.4</v>
      </c>
      <c r="L11" s="8" t="s">
        <v>20</v>
      </c>
      <c r="M11" s="2"/>
      <c r="N11" s="2"/>
      <c r="O11" s="2"/>
      <c r="P11" s="2"/>
      <c r="Q11" s="12" t="s">
        <v>27</v>
      </c>
      <c r="R11" s="2"/>
      <c r="S11" s="13">
        <v>0.98</v>
      </c>
      <c r="T11" s="8" t="s">
        <v>20</v>
      </c>
      <c r="U11" s="2"/>
      <c r="V11" s="2"/>
      <c r="W11" s="2"/>
      <c r="X11" s="2"/>
      <c r="Y11" s="12" t="s">
        <v>27</v>
      </c>
      <c r="Z11" s="2"/>
      <c r="AA11" s="13">
        <v>0.99</v>
      </c>
      <c r="AB11" s="8" t="s">
        <v>20</v>
      </c>
      <c r="AC11" s="2"/>
      <c r="AD11" s="2"/>
      <c r="AE11" s="2"/>
      <c r="AF11" s="2"/>
      <c r="AG11" s="12" t="s">
        <v>27</v>
      </c>
      <c r="AH11" s="2"/>
      <c r="AI11" s="13">
        <v>2.7</v>
      </c>
      <c r="AJ11" s="8" t="s">
        <v>20</v>
      </c>
      <c r="AK11" s="2"/>
      <c r="AL11" s="2"/>
      <c r="AM11" s="2"/>
      <c r="AN11" s="2"/>
    </row>
    <row r="12" spans="1:40" ht="21.75" customHeight="1">
      <c r="A12" s="4"/>
      <c r="B12" s="2"/>
      <c r="C12" s="7"/>
      <c r="D12" s="2"/>
      <c r="E12" s="2"/>
      <c r="F12" s="2"/>
      <c r="G12" s="2"/>
      <c r="H12" s="2"/>
      <c r="I12" s="4"/>
      <c r="J12" s="2"/>
      <c r="K12" s="7"/>
      <c r="L12" s="2"/>
      <c r="M12" s="2"/>
      <c r="N12" s="2"/>
      <c r="O12" s="2"/>
      <c r="P12" s="2"/>
      <c r="Q12" s="4"/>
      <c r="R12" s="2"/>
      <c r="S12" s="7"/>
      <c r="T12" s="2"/>
      <c r="U12" s="2"/>
      <c r="V12" s="2"/>
      <c r="W12" s="2"/>
      <c r="X12" s="2"/>
      <c r="Y12" s="4"/>
      <c r="Z12" s="2"/>
      <c r="AA12" s="7"/>
      <c r="AB12" s="2"/>
      <c r="AC12" s="2"/>
      <c r="AD12" s="2"/>
      <c r="AE12" s="2"/>
      <c r="AF12" s="2"/>
      <c r="AG12" s="4"/>
      <c r="AH12" s="2"/>
      <c r="AI12" s="7"/>
      <c r="AJ12" s="2"/>
      <c r="AK12" s="2"/>
      <c r="AL12" s="2"/>
      <c r="AM12" s="2"/>
      <c r="AN12" s="2"/>
    </row>
    <row r="13" spans="1:40" ht="31.5" customHeight="1">
      <c r="A13" s="49" t="s">
        <v>1</v>
      </c>
      <c r="B13" s="9" t="s">
        <v>4</v>
      </c>
      <c r="C13" s="9" t="s">
        <v>13</v>
      </c>
      <c r="D13" s="9" t="s">
        <v>7</v>
      </c>
      <c r="E13" s="9" t="s">
        <v>6</v>
      </c>
      <c r="F13" s="9" t="s">
        <v>21</v>
      </c>
      <c r="G13" s="9" t="s">
        <v>22</v>
      </c>
      <c r="H13" s="2"/>
      <c r="I13" s="49" t="s">
        <v>28</v>
      </c>
      <c r="J13" s="9" t="s">
        <v>4</v>
      </c>
      <c r="K13" s="9" t="s">
        <v>13</v>
      </c>
      <c r="L13" s="9" t="s">
        <v>7</v>
      </c>
      <c r="M13" s="9" t="s">
        <v>6</v>
      </c>
      <c r="N13" s="9" t="s">
        <v>21</v>
      </c>
      <c r="O13" s="9" t="s">
        <v>22</v>
      </c>
      <c r="P13" s="2"/>
      <c r="Q13" s="49" t="s">
        <v>23</v>
      </c>
      <c r="R13" s="9" t="s">
        <v>4</v>
      </c>
      <c r="S13" s="9" t="s">
        <v>13</v>
      </c>
      <c r="T13" s="9" t="s">
        <v>7</v>
      </c>
      <c r="U13" s="9" t="s">
        <v>6</v>
      </c>
      <c r="V13" s="9" t="s">
        <v>21</v>
      </c>
      <c r="W13" s="9" t="s">
        <v>22</v>
      </c>
      <c r="X13" s="2"/>
      <c r="Y13" s="49" t="s">
        <v>32</v>
      </c>
      <c r="Z13" s="9" t="s">
        <v>4</v>
      </c>
      <c r="AA13" s="9" t="s">
        <v>13</v>
      </c>
      <c r="AB13" s="9" t="s">
        <v>7</v>
      </c>
      <c r="AC13" s="9" t="s">
        <v>6</v>
      </c>
      <c r="AD13" s="9" t="s">
        <v>21</v>
      </c>
      <c r="AE13" s="9" t="s">
        <v>22</v>
      </c>
      <c r="AF13" s="2"/>
      <c r="AG13" s="49" t="s">
        <v>36</v>
      </c>
      <c r="AH13" s="9" t="s">
        <v>4</v>
      </c>
      <c r="AI13" s="9" t="s">
        <v>13</v>
      </c>
      <c r="AJ13" s="9" t="s">
        <v>7</v>
      </c>
      <c r="AK13" s="9" t="s">
        <v>6</v>
      </c>
      <c r="AL13" s="9" t="s">
        <v>21</v>
      </c>
      <c r="AM13" s="9" t="s">
        <v>22</v>
      </c>
      <c r="AN13" s="2"/>
    </row>
    <row r="14" spans="1:40" ht="31.5" customHeight="1">
      <c r="A14" s="49"/>
      <c r="B14" s="9">
        <v>130</v>
      </c>
      <c r="C14" s="14">
        <f>(G4/(0.355*B14*(E4/1000)^0.63))^(1/0.54)*1000</f>
        <v>5.3756078140016381</v>
      </c>
      <c r="D14" s="14">
        <f>+C14*C11</f>
        <v>6.5958707877800107</v>
      </c>
      <c r="E14" s="14">
        <f>+C10</f>
        <v>49.935000000000002</v>
      </c>
      <c r="F14" s="14">
        <f>19.65*G4^2/19.6</f>
        <v>2.0129705105483353</v>
      </c>
      <c r="G14" s="14">
        <f>SUM(D14:F14)</f>
        <v>58.543841298328346</v>
      </c>
      <c r="H14" s="2"/>
      <c r="I14" s="49"/>
      <c r="J14" s="9">
        <v>130</v>
      </c>
      <c r="K14" s="14">
        <f>(O4/(0.355*J14*(M4/1000)^0.63))^(1/0.54)*1000</f>
        <v>3.978237594970877</v>
      </c>
      <c r="L14" s="14">
        <f>+K14*K11</f>
        <v>5.5695326329592278</v>
      </c>
      <c r="M14" s="14">
        <f>+K10</f>
        <v>53.910000000000025</v>
      </c>
      <c r="N14" s="14">
        <f>19.65*O4^2/19.6</f>
        <v>0.500024005897034</v>
      </c>
      <c r="O14" s="14">
        <f>SUM(L14:N14)</f>
        <v>59.979556638856288</v>
      </c>
      <c r="P14" s="2"/>
      <c r="Q14" s="49"/>
      <c r="R14" s="9">
        <v>130</v>
      </c>
      <c r="S14" s="14">
        <f>(W4/(0.355*R14*(U4/1000)^0.63))^(1/0.54)*1000</f>
        <v>10.705967875915071</v>
      </c>
      <c r="T14" s="14">
        <f>+S14*S11</f>
        <v>10.49184851839677</v>
      </c>
      <c r="U14" s="14">
        <f>+S10</f>
        <v>42.837999999999965</v>
      </c>
      <c r="V14" s="14">
        <f>19.65*W4^2/19.6</f>
        <v>1.456534886815221</v>
      </c>
      <c r="W14" s="14">
        <f>SUM(T14:V14)</f>
        <v>54.786383405211957</v>
      </c>
      <c r="X14" s="2"/>
      <c r="Y14" s="49"/>
      <c r="Z14" s="9">
        <v>130</v>
      </c>
      <c r="AA14" s="14">
        <f>(AE4/(0.355*Z14*(AC4/1000)^0.63))^(1/0.54)*1000</f>
        <v>13.237602568109386</v>
      </c>
      <c r="AB14" s="14">
        <f>+AA14*AA11</f>
        <v>13.105226542428293</v>
      </c>
      <c r="AC14" s="14">
        <f>+AA10</f>
        <v>56.225999999999999</v>
      </c>
      <c r="AD14" s="14">
        <f>19.65*AE4^2/19.6</f>
        <v>1.099015909254724</v>
      </c>
      <c r="AE14" s="14">
        <f>SUM(AB14:AD14)</f>
        <v>70.430242451683014</v>
      </c>
      <c r="AF14" s="2"/>
      <c r="AG14" s="49"/>
      <c r="AH14" s="9">
        <v>130</v>
      </c>
      <c r="AI14" s="14">
        <f>(AM4/(0.355*AH14*(AK4/1000)^0.63))^(1/0.54)*1000</f>
        <v>4.1171856937343811</v>
      </c>
      <c r="AJ14" s="14">
        <f>+AI14*AI11</f>
        <v>11.11640137308283</v>
      </c>
      <c r="AK14" s="14">
        <f>+AI10</f>
        <v>95.200999999999965</v>
      </c>
      <c r="AL14" s="14">
        <f>19.65*AM4^2/19.6</f>
        <v>1.2427711602523985</v>
      </c>
      <c r="AM14" s="14">
        <f>SUM(AJ14:AL14)</f>
        <v>107.56017253333519</v>
      </c>
      <c r="AN14" s="2"/>
    </row>
    <row r="15" spans="1:40" ht="22.5" customHeight="1">
      <c r="A15" s="16" t="s">
        <v>41</v>
      </c>
      <c r="I15" s="16" t="s">
        <v>42</v>
      </c>
      <c r="Q15" s="16" t="s">
        <v>43</v>
      </c>
      <c r="R15" s="2"/>
      <c r="S15" s="2"/>
      <c r="T15" s="2"/>
      <c r="U15" s="2"/>
      <c r="V15" s="2"/>
      <c r="W15" s="2"/>
      <c r="X15" s="2"/>
      <c r="Y15" s="15" t="s">
        <v>35</v>
      </c>
      <c r="Z15" s="2"/>
      <c r="AA15" s="2"/>
      <c r="AB15" s="2"/>
      <c r="AC15" s="2"/>
      <c r="AD15" s="2"/>
      <c r="AG15" s="15" t="s">
        <v>40</v>
      </c>
    </row>
    <row r="16" spans="1:40" ht="31.5" customHeight="1"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40" ht="27" customHeight="1">
      <c r="Q17" s="1"/>
      <c r="R17" s="1"/>
    </row>
    <row r="18" spans="1:40">
      <c r="A18" s="47" t="s">
        <v>24</v>
      </c>
      <c r="B18" s="47"/>
      <c r="C18" s="47"/>
      <c r="D18" s="47"/>
      <c r="E18" s="47"/>
      <c r="F18" s="47"/>
      <c r="G18" s="47"/>
      <c r="H18" s="47"/>
      <c r="I18" s="47" t="s">
        <v>29</v>
      </c>
      <c r="J18" s="47"/>
      <c r="K18" s="47"/>
      <c r="L18" s="47"/>
      <c r="M18" s="47"/>
      <c r="N18" s="47"/>
      <c r="O18" s="47"/>
      <c r="P18" s="47"/>
      <c r="Q18" s="47" t="s">
        <v>11</v>
      </c>
      <c r="R18" s="47"/>
      <c r="S18" s="47"/>
      <c r="T18" s="47"/>
      <c r="U18" s="47"/>
      <c r="V18" s="47"/>
      <c r="W18" s="47"/>
      <c r="X18" s="47"/>
      <c r="Y18" s="47" t="s">
        <v>33</v>
      </c>
      <c r="Z18" s="47"/>
      <c r="AA18" s="47"/>
      <c r="AB18" s="47"/>
      <c r="AC18" s="47"/>
      <c r="AD18" s="47"/>
      <c r="AE18" s="47"/>
      <c r="AF18" s="47"/>
      <c r="AG18" s="47" t="s">
        <v>37</v>
      </c>
      <c r="AH18" s="47"/>
      <c r="AI18" s="47"/>
      <c r="AJ18" s="47"/>
      <c r="AK18" s="47"/>
      <c r="AL18" s="47"/>
      <c r="AM18" s="47"/>
      <c r="AN18" s="47"/>
    </row>
    <row r="19" spans="1:40">
      <c r="A19" s="47" t="s">
        <v>70</v>
      </c>
      <c r="B19" s="47"/>
      <c r="C19" s="47"/>
      <c r="D19" s="47"/>
      <c r="E19" s="47"/>
      <c r="F19" s="47"/>
      <c r="G19" s="47"/>
      <c r="H19" s="47"/>
      <c r="I19" s="47" t="s">
        <v>70</v>
      </c>
      <c r="J19" s="47"/>
      <c r="K19" s="47"/>
      <c r="L19" s="47"/>
      <c r="M19" s="47"/>
      <c r="N19" s="47"/>
      <c r="O19" s="47"/>
      <c r="P19" s="47"/>
      <c r="Q19" s="47" t="s">
        <v>70</v>
      </c>
      <c r="R19" s="47"/>
      <c r="S19" s="47"/>
      <c r="T19" s="47"/>
      <c r="U19" s="47"/>
      <c r="V19" s="47"/>
      <c r="W19" s="47"/>
      <c r="X19" s="47"/>
      <c r="Y19" s="47" t="s">
        <v>70</v>
      </c>
      <c r="Z19" s="47"/>
      <c r="AA19" s="47"/>
      <c r="AB19" s="47"/>
      <c r="AC19" s="47"/>
      <c r="AD19" s="47"/>
      <c r="AE19" s="47"/>
      <c r="AF19" s="47"/>
      <c r="AG19" s="47" t="s">
        <v>70</v>
      </c>
      <c r="AH19" s="47"/>
      <c r="AI19" s="47"/>
      <c r="AJ19" s="47"/>
      <c r="AK19" s="47"/>
      <c r="AL19" s="47"/>
      <c r="AM19" s="47"/>
      <c r="AN19" s="47"/>
    </row>
    <row r="20" spans="1:40" ht="27" customHeight="1">
      <c r="A20" s="49" t="s">
        <v>1</v>
      </c>
      <c r="B20" s="42" t="s">
        <v>8</v>
      </c>
      <c r="C20" s="42" t="s">
        <v>0</v>
      </c>
      <c r="D20" s="42" t="s">
        <v>10</v>
      </c>
      <c r="E20" s="42" t="s">
        <v>2</v>
      </c>
      <c r="F20" s="42" t="s">
        <v>3</v>
      </c>
      <c r="G20" s="42" t="s">
        <v>5</v>
      </c>
      <c r="I20" s="49" t="s">
        <v>28</v>
      </c>
      <c r="J20" s="43" t="s">
        <v>8</v>
      </c>
      <c r="K20" s="43" t="s">
        <v>0</v>
      </c>
      <c r="L20" s="43" t="s">
        <v>10</v>
      </c>
      <c r="M20" s="43" t="s">
        <v>2</v>
      </c>
      <c r="N20" s="43" t="s">
        <v>3</v>
      </c>
      <c r="O20" s="43" t="s">
        <v>5</v>
      </c>
      <c r="Q20" s="48" t="s">
        <v>23</v>
      </c>
      <c r="R20" s="44" t="s">
        <v>8</v>
      </c>
      <c r="S20" s="44" t="s">
        <v>0</v>
      </c>
      <c r="T20" s="44" t="s">
        <v>10</v>
      </c>
      <c r="U20" s="44" t="s">
        <v>2</v>
      </c>
      <c r="V20" s="44" t="s">
        <v>3</v>
      </c>
      <c r="W20" s="44" t="s">
        <v>5</v>
      </c>
      <c r="Y20" s="48" t="s">
        <v>32</v>
      </c>
      <c r="Z20" s="45" t="s">
        <v>8</v>
      </c>
      <c r="AA20" s="45" t="s">
        <v>0</v>
      </c>
      <c r="AB20" s="45" t="s">
        <v>10</v>
      </c>
      <c r="AC20" s="45" t="s">
        <v>2</v>
      </c>
      <c r="AD20" s="45" t="s">
        <v>3</v>
      </c>
      <c r="AE20" s="45" t="s">
        <v>5</v>
      </c>
      <c r="AG20" s="49" t="s">
        <v>36</v>
      </c>
      <c r="AH20" s="46" t="s">
        <v>8</v>
      </c>
      <c r="AI20" s="46" t="s">
        <v>0</v>
      </c>
      <c r="AJ20" s="46" t="s">
        <v>10</v>
      </c>
      <c r="AK20" s="46" t="s">
        <v>2</v>
      </c>
      <c r="AL20" s="46" t="s">
        <v>3</v>
      </c>
      <c r="AM20" s="46" t="s">
        <v>5</v>
      </c>
    </row>
    <row r="21" spans="1:40" ht="27" customHeight="1">
      <c r="A21" s="49"/>
      <c r="B21" s="10">
        <v>96.95</v>
      </c>
      <c r="C21" s="42">
        <v>24</v>
      </c>
      <c r="D21" s="10">
        <f>+B21*24/C21</f>
        <v>96.95</v>
      </c>
      <c r="E21" s="42">
        <v>350</v>
      </c>
      <c r="F21" s="42" t="s">
        <v>12</v>
      </c>
      <c r="G21" s="10">
        <f>4*(D21/1000)/(PI()*(E21/1000)^2)</f>
        <v>1.0076781539761148</v>
      </c>
      <c r="I21" s="49"/>
      <c r="J21" s="10">
        <v>8.56</v>
      </c>
      <c r="K21" s="43">
        <v>21</v>
      </c>
      <c r="L21" s="10">
        <f>+J21*24/K21</f>
        <v>9.7828571428571429</v>
      </c>
      <c r="M21" s="43">
        <v>150</v>
      </c>
      <c r="N21" s="43" t="s">
        <v>12</v>
      </c>
      <c r="O21" s="10">
        <f>4*(L21/1000)/(PI()*(M21/1000)^2)</f>
        <v>0.55359646999024725</v>
      </c>
      <c r="Q21" s="48"/>
      <c r="R21" s="10">
        <v>16.989999999999998</v>
      </c>
      <c r="S21" s="44">
        <v>24</v>
      </c>
      <c r="T21" s="10">
        <f>+R21*24/S21</f>
        <v>16.989999999999998</v>
      </c>
      <c r="U21" s="44">
        <v>150</v>
      </c>
      <c r="V21" s="44" t="s">
        <v>12</v>
      </c>
      <c r="W21" s="10">
        <f>4*(T21/1000)/(PI()*(U21/1000)^2)</f>
        <v>0.96143732733557385</v>
      </c>
      <c r="Y21" s="48"/>
      <c r="Z21" s="10">
        <v>5.0199999999999996</v>
      </c>
      <c r="AA21" s="45">
        <v>19</v>
      </c>
      <c r="AB21" s="10">
        <f>+Z21*24/AA21</f>
        <v>6.3410526315789468</v>
      </c>
      <c r="AC21" s="45">
        <v>100</v>
      </c>
      <c r="AD21" s="45" t="s">
        <v>12</v>
      </c>
      <c r="AE21" s="10">
        <f>4*(AB21/1000)/(PI()*(AC21/1000)^2)</f>
        <v>0.80736789657732833</v>
      </c>
      <c r="AG21" s="49"/>
      <c r="AH21" s="10">
        <v>76.569999999999993</v>
      </c>
      <c r="AI21" s="46">
        <v>24</v>
      </c>
      <c r="AJ21" s="10">
        <f>+AH21*24/AI21</f>
        <v>76.569999999999993</v>
      </c>
      <c r="AK21" s="46">
        <v>300</v>
      </c>
      <c r="AL21" s="46" t="s">
        <v>12</v>
      </c>
      <c r="AM21" s="10">
        <f>4*(AJ21/1000)/(PI()*(AK21/1000)^2)</f>
        <v>1.0832439104485712</v>
      </c>
    </row>
    <row r="22" spans="1:40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>
      <c r="A23" s="4" t="s">
        <v>14</v>
      </c>
      <c r="B23" s="2"/>
      <c r="C23" s="2"/>
      <c r="D23" s="2"/>
      <c r="E23" s="2"/>
      <c r="F23" s="2"/>
      <c r="G23" s="2"/>
      <c r="H23" s="2"/>
      <c r="I23" s="4" t="s">
        <v>14</v>
      </c>
      <c r="J23" s="2"/>
      <c r="K23" s="2"/>
      <c r="L23" s="2"/>
      <c r="M23" s="2"/>
      <c r="N23" s="2"/>
      <c r="O23" s="2"/>
      <c r="P23" s="2"/>
      <c r="Q23" s="4" t="s">
        <v>14</v>
      </c>
      <c r="R23" s="2"/>
      <c r="S23" s="2"/>
      <c r="T23" s="2"/>
      <c r="U23" s="2"/>
      <c r="V23" s="2"/>
      <c r="W23" s="2"/>
      <c r="X23" s="2"/>
      <c r="Y23" s="4" t="s">
        <v>14</v>
      </c>
      <c r="Z23" s="2"/>
      <c r="AA23" s="2"/>
      <c r="AB23" s="2"/>
      <c r="AC23" s="2"/>
      <c r="AD23" s="2"/>
      <c r="AE23" s="2"/>
      <c r="AF23" s="2"/>
      <c r="AG23" s="4" t="s">
        <v>14</v>
      </c>
      <c r="AH23" s="2"/>
      <c r="AI23" s="2"/>
      <c r="AJ23" s="2"/>
      <c r="AK23" s="2"/>
      <c r="AL23" s="2"/>
      <c r="AM23" s="2"/>
      <c r="AN23" s="2"/>
    </row>
    <row r="24" spans="1:40">
      <c r="A24" s="11" t="s">
        <v>15</v>
      </c>
      <c r="B24" s="2"/>
      <c r="E24" s="2"/>
      <c r="F24" s="2"/>
      <c r="G24" s="2"/>
      <c r="H24" s="2"/>
      <c r="I24" s="11" t="s">
        <v>15</v>
      </c>
      <c r="J24" s="2"/>
      <c r="M24" s="2"/>
      <c r="N24" s="6"/>
      <c r="O24" s="2"/>
      <c r="P24" s="2"/>
      <c r="Q24" s="11" t="s">
        <v>15</v>
      </c>
      <c r="R24" s="2"/>
      <c r="U24" s="2"/>
      <c r="V24" s="2"/>
      <c r="W24" s="2"/>
      <c r="X24" s="2"/>
      <c r="Y24" s="11" t="s">
        <v>15</v>
      </c>
      <c r="Z24" s="2"/>
      <c r="AC24" s="2"/>
      <c r="AD24" s="2"/>
      <c r="AE24" s="2"/>
      <c r="AF24" s="2"/>
      <c r="AG24" s="11" t="s">
        <v>15</v>
      </c>
      <c r="AH24" s="2"/>
      <c r="AK24" s="2"/>
      <c r="AL24" s="2"/>
      <c r="AM24" s="2"/>
      <c r="AN24" s="2"/>
    </row>
    <row r="25" spans="1:40">
      <c r="A25" s="12" t="s">
        <v>25</v>
      </c>
      <c r="B25" s="2"/>
      <c r="C25" s="13">
        <v>292</v>
      </c>
      <c r="D25" s="3" t="s">
        <v>18</v>
      </c>
      <c r="E25" s="2"/>
      <c r="F25" s="2"/>
      <c r="G25" s="2"/>
      <c r="H25" s="2"/>
      <c r="I25" s="12" t="s">
        <v>31</v>
      </c>
      <c r="J25" s="2"/>
      <c r="K25" s="13">
        <v>422</v>
      </c>
      <c r="L25" s="3" t="s">
        <v>18</v>
      </c>
      <c r="M25" s="2"/>
      <c r="N25" s="6"/>
      <c r="O25" s="2"/>
      <c r="P25" s="2"/>
      <c r="Q25" s="12" t="s">
        <v>17</v>
      </c>
      <c r="R25" s="2"/>
      <c r="S25" s="2">
        <v>262.18400000000003</v>
      </c>
      <c r="T25" s="3" t="s">
        <v>18</v>
      </c>
      <c r="V25" s="2"/>
      <c r="W25" s="2"/>
      <c r="X25" s="2"/>
      <c r="Y25" s="12" t="s">
        <v>30</v>
      </c>
      <c r="Z25" s="2"/>
      <c r="AA25" s="2">
        <v>471.90800000000002</v>
      </c>
      <c r="AB25" s="3" t="s">
        <v>18</v>
      </c>
      <c r="AD25" s="2"/>
      <c r="AE25" s="2"/>
      <c r="AF25" s="2"/>
      <c r="AG25" s="12" t="s">
        <v>38</v>
      </c>
      <c r="AH25" s="2"/>
      <c r="AI25" s="2">
        <v>262.18400000000003</v>
      </c>
      <c r="AJ25" s="3" t="s">
        <v>18</v>
      </c>
      <c r="AL25" s="2"/>
      <c r="AM25" s="2"/>
      <c r="AN25" s="2"/>
    </row>
    <row r="26" spans="1:40">
      <c r="A26" s="12" t="s">
        <v>26</v>
      </c>
      <c r="B26" s="2"/>
      <c r="C26" s="2">
        <v>341.935</v>
      </c>
      <c r="D26" s="3" t="s">
        <v>18</v>
      </c>
      <c r="E26" s="2"/>
      <c r="F26" s="2"/>
      <c r="G26" s="2"/>
      <c r="H26" s="2"/>
      <c r="I26" s="12" t="s">
        <v>30</v>
      </c>
      <c r="J26" s="2"/>
      <c r="K26" s="2">
        <v>475.91</v>
      </c>
      <c r="L26" s="3" t="s">
        <v>18</v>
      </c>
      <c r="M26" s="2"/>
      <c r="N26" s="7"/>
      <c r="O26" s="2"/>
      <c r="P26" s="2"/>
      <c r="Q26" s="12" t="s">
        <v>16</v>
      </c>
      <c r="R26" s="2"/>
      <c r="S26" s="2">
        <v>305.02199999999999</v>
      </c>
      <c r="T26" s="3" t="s">
        <v>18</v>
      </c>
      <c r="U26" s="2"/>
      <c r="V26" s="2"/>
      <c r="W26" s="2"/>
      <c r="X26" s="2"/>
      <c r="Y26" s="12" t="s">
        <v>34</v>
      </c>
      <c r="Z26" s="2"/>
      <c r="AA26" s="2">
        <v>528.13400000000001</v>
      </c>
      <c r="AB26" s="3" t="s">
        <v>18</v>
      </c>
      <c r="AC26" s="2"/>
      <c r="AD26" s="2"/>
      <c r="AE26" s="2"/>
      <c r="AF26" s="2"/>
      <c r="AG26" s="12" t="s">
        <v>39</v>
      </c>
      <c r="AH26" s="2"/>
      <c r="AI26" s="2">
        <v>357.38499999999999</v>
      </c>
      <c r="AJ26" s="3" t="s">
        <v>18</v>
      </c>
      <c r="AK26" s="2"/>
      <c r="AL26" s="2"/>
      <c r="AM26" s="2"/>
      <c r="AN26" s="2"/>
    </row>
    <row r="27" spans="1:40">
      <c r="A27" s="12" t="s">
        <v>19</v>
      </c>
      <c r="B27" s="2"/>
      <c r="C27" s="2">
        <f>C26-C25</f>
        <v>49.935000000000002</v>
      </c>
      <c r="D27" s="8" t="s">
        <v>18</v>
      </c>
      <c r="E27" s="2"/>
      <c r="F27" s="2"/>
      <c r="G27" s="2"/>
      <c r="H27" s="2"/>
      <c r="I27" s="12" t="s">
        <v>19</v>
      </c>
      <c r="J27" s="2"/>
      <c r="K27" s="2">
        <f>K26-K25</f>
        <v>53.910000000000025</v>
      </c>
      <c r="L27" s="8" t="s">
        <v>18</v>
      </c>
      <c r="M27" s="2"/>
      <c r="N27" s="5"/>
      <c r="O27" s="2"/>
      <c r="P27" s="2"/>
      <c r="Q27" s="12" t="s">
        <v>19</v>
      </c>
      <c r="R27" s="2"/>
      <c r="S27" s="2">
        <f>S26-S25</f>
        <v>42.837999999999965</v>
      </c>
      <c r="T27" s="8" t="s">
        <v>18</v>
      </c>
      <c r="U27" s="2"/>
      <c r="V27" s="2"/>
      <c r="W27" s="2"/>
      <c r="X27" s="2"/>
      <c r="Y27" s="12" t="s">
        <v>19</v>
      </c>
      <c r="Z27" s="2"/>
      <c r="AA27" s="2">
        <f>AA26-AA25</f>
        <v>56.225999999999999</v>
      </c>
      <c r="AB27" s="8" t="s">
        <v>18</v>
      </c>
      <c r="AC27" s="2"/>
      <c r="AD27" s="2"/>
      <c r="AE27" s="2"/>
      <c r="AF27" s="2"/>
      <c r="AG27" s="12" t="s">
        <v>19</v>
      </c>
      <c r="AH27" s="2"/>
      <c r="AI27" s="2">
        <f>AI26-AI25</f>
        <v>95.200999999999965</v>
      </c>
      <c r="AJ27" s="8" t="s">
        <v>18</v>
      </c>
      <c r="AK27" s="2"/>
      <c r="AL27" s="2"/>
      <c r="AM27" s="2"/>
      <c r="AN27" s="2"/>
    </row>
    <row r="28" spans="1:40">
      <c r="A28" s="12" t="s">
        <v>27</v>
      </c>
      <c r="B28" s="2"/>
      <c r="C28" s="13">
        <f>1227/1000</f>
        <v>1.2270000000000001</v>
      </c>
      <c r="D28" s="8" t="s">
        <v>20</v>
      </c>
      <c r="E28" s="2"/>
      <c r="F28" s="2"/>
      <c r="G28" s="2"/>
      <c r="H28" s="2"/>
      <c r="I28" s="12" t="s">
        <v>27</v>
      </c>
      <c r="J28" s="2"/>
      <c r="K28" s="13">
        <v>1.4</v>
      </c>
      <c r="L28" s="8" t="s">
        <v>20</v>
      </c>
      <c r="M28" s="2"/>
      <c r="N28" s="2"/>
      <c r="O28" s="2"/>
      <c r="P28" s="2"/>
      <c r="Q28" s="12" t="s">
        <v>27</v>
      </c>
      <c r="R28" s="2"/>
      <c r="S28" s="13">
        <v>0.98</v>
      </c>
      <c r="T28" s="8" t="s">
        <v>20</v>
      </c>
      <c r="U28" s="2"/>
      <c r="V28" s="2"/>
      <c r="W28" s="2"/>
      <c r="X28" s="2"/>
      <c r="Y28" s="12" t="s">
        <v>27</v>
      </c>
      <c r="Z28" s="2"/>
      <c r="AA28" s="13">
        <v>0.99</v>
      </c>
      <c r="AB28" s="8" t="s">
        <v>20</v>
      </c>
      <c r="AC28" s="2"/>
      <c r="AD28" s="2"/>
      <c r="AE28" s="2"/>
      <c r="AF28" s="2"/>
      <c r="AG28" s="12" t="s">
        <v>27</v>
      </c>
      <c r="AH28" s="2"/>
      <c r="AI28" s="13">
        <v>2.7</v>
      </c>
      <c r="AJ28" s="8" t="s">
        <v>20</v>
      </c>
      <c r="AK28" s="2"/>
      <c r="AL28" s="2"/>
      <c r="AM28" s="2"/>
      <c r="AN28" s="2"/>
    </row>
    <row r="29" spans="1:40">
      <c r="A29" s="4"/>
      <c r="B29" s="2"/>
      <c r="C29" s="7"/>
      <c r="D29" s="2"/>
      <c r="E29" s="2"/>
      <c r="F29" s="2"/>
      <c r="G29" s="2"/>
      <c r="H29" s="2"/>
      <c r="I29" s="4"/>
      <c r="J29" s="2"/>
      <c r="K29" s="7"/>
      <c r="L29" s="2"/>
      <c r="M29" s="2"/>
      <c r="N29" s="2"/>
      <c r="O29" s="2"/>
      <c r="P29" s="2"/>
      <c r="Q29" s="4"/>
      <c r="R29" s="2"/>
      <c r="S29" s="7"/>
      <c r="T29" s="2"/>
      <c r="U29" s="2"/>
      <c r="V29" s="2"/>
      <c r="W29" s="2"/>
      <c r="X29" s="2"/>
      <c r="Y29" s="4"/>
      <c r="Z29" s="2"/>
      <c r="AA29" s="7"/>
      <c r="AB29" s="2"/>
      <c r="AC29" s="2"/>
      <c r="AD29" s="2"/>
      <c r="AE29" s="2"/>
      <c r="AF29" s="2"/>
      <c r="AG29" s="4"/>
      <c r="AH29" s="2"/>
      <c r="AI29" s="7"/>
      <c r="AJ29" s="2"/>
      <c r="AK29" s="2"/>
      <c r="AL29" s="2"/>
      <c r="AM29" s="2"/>
      <c r="AN29" s="2"/>
    </row>
    <row r="30" spans="1:40" ht="18.75">
      <c r="A30" s="49" t="s">
        <v>1</v>
      </c>
      <c r="B30" s="42" t="s">
        <v>4</v>
      </c>
      <c r="C30" s="42" t="s">
        <v>13</v>
      </c>
      <c r="D30" s="42" t="s">
        <v>7</v>
      </c>
      <c r="E30" s="42" t="s">
        <v>6</v>
      </c>
      <c r="F30" s="42" t="s">
        <v>21</v>
      </c>
      <c r="G30" s="42" t="s">
        <v>22</v>
      </c>
      <c r="H30" s="2"/>
      <c r="I30" s="49" t="s">
        <v>28</v>
      </c>
      <c r="J30" s="43" t="s">
        <v>4</v>
      </c>
      <c r="K30" s="43" t="s">
        <v>13</v>
      </c>
      <c r="L30" s="43" t="s">
        <v>7</v>
      </c>
      <c r="M30" s="43" t="s">
        <v>6</v>
      </c>
      <c r="N30" s="43" t="s">
        <v>21</v>
      </c>
      <c r="O30" s="43" t="s">
        <v>22</v>
      </c>
      <c r="P30" s="2"/>
      <c r="Q30" s="49" t="s">
        <v>23</v>
      </c>
      <c r="R30" s="44" t="s">
        <v>4</v>
      </c>
      <c r="S30" s="44" t="s">
        <v>13</v>
      </c>
      <c r="T30" s="44" t="s">
        <v>7</v>
      </c>
      <c r="U30" s="44" t="s">
        <v>6</v>
      </c>
      <c r="V30" s="44" t="s">
        <v>21</v>
      </c>
      <c r="W30" s="44" t="s">
        <v>22</v>
      </c>
      <c r="X30" s="2"/>
      <c r="Y30" s="49" t="s">
        <v>32</v>
      </c>
      <c r="Z30" s="45" t="s">
        <v>4</v>
      </c>
      <c r="AA30" s="45" t="s">
        <v>13</v>
      </c>
      <c r="AB30" s="45" t="s">
        <v>7</v>
      </c>
      <c r="AC30" s="45" t="s">
        <v>6</v>
      </c>
      <c r="AD30" s="45" t="s">
        <v>21</v>
      </c>
      <c r="AE30" s="45" t="s">
        <v>22</v>
      </c>
      <c r="AF30" s="2"/>
      <c r="AG30" s="49" t="s">
        <v>36</v>
      </c>
      <c r="AH30" s="46" t="s">
        <v>4</v>
      </c>
      <c r="AI30" s="46" t="s">
        <v>13</v>
      </c>
      <c r="AJ30" s="46" t="s">
        <v>7</v>
      </c>
      <c r="AK30" s="46" t="s">
        <v>6</v>
      </c>
      <c r="AL30" s="46" t="s">
        <v>21</v>
      </c>
      <c r="AM30" s="46" t="s">
        <v>22</v>
      </c>
      <c r="AN30" s="2"/>
    </row>
    <row r="31" spans="1:40">
      <c r="A31" s="49"/>
      <c r="B31" s="42">
        <v>130</v>
      </c>
      <c r="C31" s="14">
        <f>(G21/(0.355*B31*(E21/1000)^0.63))^(1/0.54)*1000</f>
        <v>2.8593855775354524</v>
      </c>
      <c r="D31" s="14">
        <f>+C31*C28</f>
        <v>3.5084661036360005</v>
      </c>
      <c r="E31" s="14">
        <f>+C27</f>
        <v>49.935000000000002</v>
      </c>
      <c r="F31" s="14">
        <f>19.65*G21^2/19.6</f>
        <v>1.0180056070568346</v>
      </c>
      <c r="G31" s="14">
        <f>SUM(D31:F31)</f>
        <v>54.461471710692841</v>
      </c>
      <c r="H31" s="2"/>
      <c r="I31" s="49"/>
      <c r="J31" s="43">
        <v>130</v>
      </c>
      <c r="K31" s="14">
        <f>(O21/(0.355*J31*(M21/1000)^0.63))^(1/0.54)*1000</f>
        <v>2.5343084384442669</v>
      </c>
      <c r="L31" s="14">
        <f>+K31*K28</f>
        <v>3.5480318138219733</v>
      </c>
      <c r="M31" s="14">
        <f>+K27</f>
        <v>53.910000000000025</v>
      </c>
      <c r="N31" s="14">
        <f>19.65*O21^2/19.6</f>
        <v>0.30725086039072819</v>
      </c>
      <c r="O31" s="14">
        <f>SUM(L31:N31)</f>
        <v>57.765282674212727</v>
      </c>
      <c r="P31" s="2"/>
      <c r="Q31" s="49"/>
      <c r="R31" s="44">
        <v>130</v>
      </c>
      <c r="S31" s="14">
        <f>(W21/(0.355*R31*(U21/1000)^0.63))^(1/0.54)*1000</f>
        <v>7.0436796224409592</v>
      </c>
      <c r="T31" s="14">
        <f>+S31*S28</f>
        <v>6.9028060299921403</v>
      </c>
      <c r="U31" s="14">
        <f>+S27</f>
        <v>42.837999999999965</v>
      </c>
      <c r="V31" s="14">
        <f>19.65*W21^2/19.6</f>
        <v>0.92671980004313603</v>
      </c>
      <c r="W31" s="14">
        <f>SUM(T31:V31)</f>
        <v>50.667525830035245</v>
      </c>
      <c r="X31" s="2"/>
      <c r="Y31" s="49"/>
      <c r="Z31" s="45">
        <v>130</v>
      </c>
      <c r="AA31" s="14">
        <f>(AE21/(0.355*Z31*(AC21/1000)^0.63))^(1/0.54)*1000</f>
        <v>8.1804530045439758</v>
      </c>
      <c r="AB31" s="14">
        <f>+AA31*AA28</f>
        <v>8.0986484744985354</v>
      </c>
      <c r="AC31" s="14">
        <f>+AA27</f>
        <v>56.225999999999999</v>
      </c>
      <c r="AD31" s="14">
        <f>19.65*AE21^2/19.6</f>
        <v>0.65350578501661705</v>
      </c>
      <c r="AE31" s="14">
        <f>SUM(AB31:AD31)</f>
        <v>64.978154259515151</v>
      </c>
      <c r="AF31" s="2"/>
      <c r="AG31" s="49"/>
      <c r="AH31" s="46">
        <v>130</v>
      </c>
      <c r="AI31" s="14">
        <f>(AM21/(0.355*AH31*(AK21/1000)^0.63))^(1/0.54)*1000</f>
        <v>3.913214287173461</v>
      </c>
      <c r="AJ31" s="14">
        <f>+AI31*AI28</f>
        <v>10.565678575368345</v>
      </c>
      <c r="AK31" s="14">
        <f>+AI27</f>
        <v>95.200999999999965</v>
      </c>
      <c r="AL31" s="14">
        <f>19.65*AM21^2/19.6</f>
        <v>1.1764107811808606</v>
      </c>
      <c r="AM31" s="14">
        <f>SUM(AJ31:AL31)</f>
        <v>106.94308935654917</v>
      </c>
      <c r="AN31" s="2"/>
    </row>
    <row r="32" spans="1:40">
      <c r="A32" s="16" t="s">
        <v>41</v>
      </c>
      <c r="I32" s="16" t="s">
        <v>42</v>
      </c>
      <c r="Q32" s="16" t="s">
        <v>43</v>
      </c>
      <c r="R32" s="2"/>
      <c r="S32" s="2"/>
      <c r="T32" s="2"/>
      <c r="U32" s="2"/>
      <c r="V32" s="2"/>
      <c r="W32" s="2"/>
      <c r="X32" s="2"/>
      <c r="Y32" s="15" t="s">
        <v>35</v>
      </c>
      <c r="Z32" s="2"/>
      <c r="AA32" s="2"/>
      <c r="AB32" s="2"/>
      <c r="AC32" s="2"/>
      <c r="AD32" s="2"/>
      <c r="AG32" s="15" t="s">
        <v>40</v>
      </c>
    </row>
  </sheetData>
  <mergeCells count="40">
    <mergeCell ref="AG18:AN18"/>
    <mergeCell ref="AG19:AN19"/>
    <mergeCell ref="AG20:AG21"/>
    <mergeCell ref="AG30:AG31"/>
    <mergeCell ref="A1:H1"/>
    <mergeCell ref="A2:H2"/>
    <mergeCell ref="A3:A4"/>
    <mergeCell ref="A13:A14"/>
    <mergeCell ref="I1:P1"/>
    <mergeCell ref="I2:P2"/>
    <mergeCell ref="AG1:AN1"/>
    <mergeCell ref="AG2:AN2"/>
    <mergeCell ref="AG3:AG4"/>
    <mergeCell ref="AG13:AG14"/>
    <mergeCell ref="I3:I4"/>
    <mergeCell ref="I13:I14"/>
    <mergeCell ref="Y1:AF1"/>
    <mergeCell ref="Y2:AF2"/>
    <mergeCell ref="Y3:Y4"/>
    <mergeCell ref="Y13:Y14"/>
    <mergeCell ref="Q3:Q4"/>
    <mergeCell ref="Q1:X1"/>
    <mergeCell ref="Q2:X2"/>
    <mergeCell ref="Q13:Q14"/>
    <mergeCell ref="Y18:AF18"/>
    <mergeCell ref="Y19:AF19"/>
    <mergeCell ref="Y20:Y21"/>
    <mergeCell ref="Y30:Y31"/>
    <mergeCell ref="A18:H18"/>
    <mergeCell ref="A19:H19"/>
    <mergeCell ref="A20:A21"/>
    <mergeCell ref="A30:A31"/>
    <mergeCell ref="I18:P18"/>
    <mergeCell ref="I19:P19"/>
    <mergeCell ref="I20:I21"/>
    <mergeCell ref="I30:I31"/>
    <mergeCell ref="Q18:X18"/>
    <mergeCell ref="Q19:X19"/>
    <mergeCell ref="Q20:Q21"/>
    <mergeCell ref="Q30:Q31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B37" sqref="B37"/>
    </sheetView>
  </sheetViews>
  <sheetFormatPr baseColWidth="10" defaultRowHeight="12.75"/>
  <cols>
    <col min="1" max="1" width="21.7109375" style="17" customWidth="1"/>
    <col min="2" max="2" width="11.42578125" style="17"/>
    <col min="3" max="3" width="7.7109375" style="17" customWidth="1"/>
    <col min="4" max="4" width="6.28515625" style="17" customWidth="1"/>
    <col min="5" max="5" width="8.5703125" style="17" customWidth="1"/>
    <col min="6" max="6" width="10" style="17" customWidth="1"/>
    <col min="7" max="16384" width="11.42578125" style="17"/>
  </cols>
  <sheetData>
    <row r="1" spans="1:6">
      <c r="A1" s="50" t="s">
        <v>44</v>
      </c>
      <c r="B1" s="50"/>
      <c r="C1" s="50"/>
      <c r="D1" s="50"/>
      <c r="E1" s="50"/>
      <c r="F1" s="50"/>
    </row>
    <row r="2" spans="1:6">
      <c r="A2" s="18" t="s">
        <v>45</v>
      </c>
      <c r="B2" s="19"/>
      <c r="C2" s="20"/>
      <c r="D2" s="20"/>
      <c r="E2" s="21"/>
      <c r="F2" s="22"/>
    </row>
    <row r="3" spans="1:6">
      <c r="A3" s="19" t="s">
        <v>46</v>
      </c>
      <c r="B3" s="19"/>
      <c r="C3" s="20"/>
      <c r="D3" s="20"/>
      <c r="E3" s="23"/>
      <c r="F3" s="23"/>
    </row>
    <row r="4" spans="1:6">
      <c r="A4" s="18"/>
      <c r="B4" s="19"/>
      <c r="C4" s="20"/>
      <c r="D4" s="20"/>
      <c r="E4" s="20"/>
      <c r="F4" s="24"/>
    </row>
    <row r="5" spans="1:6">
      <c r="A5" s="25" t="s">
        <v>47</v>
      </c>
      <c r="B5" s="25" t="s">
        <v>2</v>
      </c>
      <c r="C5" s="25" t="s">
        <v>48</v>
      </c>
      <c r="D5" s="25" t="s">
        <v>49</v>
      </c>
      <c r="E5" s="26" t="s">
        <v>50</v>
      </c>
    </row>
    <row r="6" spans="1:6">
      <c r="A6" s="27" t="s">
        <v>51</v>
      </c>
      <c r="B6" s="25">
        <v>150</v>
      </c>
      <c r="C6" s="25">
        <v>1</v>
      </c>
      <c r="D6" s="25">
        <v>0.75</v>
      </c>
      <c r="E6" s="28">
        <f t="shared" ref="E6:E7" si="0">C6*D6</f>
        <v>0.75</v>
      </c>
    </row>
    <row r="7" spans="1:6">
      <c r="A7" s="27" t="s">
        <v>52</v>
      </c>
      <c r="B7" s="25">
        <v>150</v>
      </c>
      <c r="C7" s="25">
        <v>1</v>
      </c>
      <c r="D7" s="25">
        <v>0.9</v>
      </c>
      <c r="E7" s="28">
        <f t="shared" si="0"/>
        <v>0.9</v>
      </c>
    </row>
    <row r="8" spans="1:6">
      <c r="A8" s="23"/>
      <c r="B8" s="24"/>
      <c r="C8" s="24"/>
      <c r="D8" s="24"/>
      <c r="E8" s="29"/>
    </row>
    <row r="9" spans="1:6">
      <c r="A9" s="23"/>
      <c r="B9" s="20"/>
      <c r="C9" s="22"/>
      <c r="D9" s="21" t="s">
        <v>53</v>
      </c>
      <c r="E9" s="22">
        <f>SUM(E6:E8)</f>
        <v>1.65</v>
      </c>
    </row>
    <row r="10" spans="1:6">
      <c r="A10" s="23"/>
      <c r="B10" s="19"/>
      <c r="C10" s="20"/>
      <c r="D10" s="30"/>
      <c r="E10" s="30"/>
      <c r="F10" s="30"/>
    </row>
    <row r="11" spans="1:6">
      <c r="A11" s="31" t="s">
        <v>54</v>
      </c>
      <c r="B11" s="32"/>
      <c r="C11" s="32"/>
      <c r="D11" s="32"/>
      <c r="E11" s="32"/>
      <c r="F11" s="32"/>
    </row>
    <row r="12" spans="1:6">
      <c r="A12" s="25" t="s">
        <v>47</v>
      </c>
      <c r="B12" s="25" t="s">
        <v>2</v>
      </c>
      <c r="C12" s="25" t="s">
        <v>48</v>
      </c>
      <c r="D12" s="25" t="s">
        <v>49</v>
      </c>
      <c r="E12" s="26" t="s">
        <v>50</v>
      </c>
      <c r="F12" s="33"/>
    </row>
    <row r="13" spans="1:6">
      <c r="A13" s="34" t="s">
        <v>55</v>
      </c>
      <c r="B13" s="25">
        <v>150</v>
      </c>
      <c r="C13" s="25">
        <v>1</v>
      </c>
      <c r="D13" s="25">
        <v>1</v>
      </c>
      <c r="E13" s="28">
        <f>C13*D13</f>
        <v>1</v>
      </c>
      <c r="F13" s="35"/>
    </row>
    <row r="14" spans="1:6">
      <c r="A14" s="34" t="s">
        <v>56</v>
      </c>
      <c r="B14" s="25">
        <v>150</v>
      </c>
      <c r="C14" s="25">
        <v>1</v>
      </c>
      <c r="D14" s="25">
        <v>2.5</v>
      </c>
      <c r="E14" s="28">
        <f>C14*D14</f>
        <v>2.5</v>
      </c>
      <c r="F14" s="35"/>
    </row>
    <row r="15" spans="1:6">
      <c r="A15" s="34" t="s">
        <v>57</v>
      </c>
      <c r="B15" s="25">
        <v>150</v>
      </c>
      <c r="C15" s="25">
        <v>1</v>
      </c>
      <c r="D15" s="26">
        <v>0.6</v>
      </c>
      <c r="E15" s="28">
        <f t="shared" ref="E15:E17" si="1">C15*D15</f>
        <v>0.6</v>
      </c>
      <c r="F15" s="35"/>
    </row>
    <row r="16" spans="1:6">
      <c r="A16" s="34" t="s">
        <v>55</v>
      </c>
      <c r="B16" s="25">
        <v>150</v>
      </c>
      <c r="C16" s="25">
        <v>1</v>
      </c>
      <c r="D16" s="26">
        <v>1</v>
      </c>
      <c r="E16" s="28">
        <f t="shared" si="1"/>
        <v>1</v>
      </c>
      <c r="F16" s="35"/>
    </row>
    <row r="17" spans="1:6">
      <c r="A17" s="34" t="s">
        <v>58</v>
      </c>
      <c r="B17" s="25">
        <v>150</v>
      </c>
      <c r="C17" s="25">
        <v>2</v>
      </c>
      <c r="D17" s="26">
        <v>0.4</v>
      </c>
      <c r="E17" s="28">
        <f t="shared" si="1"/>
        <v>0.8</v>
      </c>
      <c r="F17" s="35"/>
    </row>
    <row r="18" spans="1:6">
      <c r="A18" s="33"/>
      <c r="B18" s="24"/>
      <c r="C18" s="24"/>
      <c r="D18" s="36"/>
      <c r="E18" s="29"/>
      <c r="F18" s="35"/>
    </row>
    <row r="19" spans="1:6">
      <c r="A19" s="32"/>
      <c r="B19" s="32"/>
      <c r="C19" s="24"/>
      <c r="D19" s="21" t="s">
        <v>53</v>
      </c>
      <c r="E19" s="22">
        <f>SUM(E13:E18)</f>
        <v>5.8999999999999995</v>
      </c>
      <c r="F19" s="35"/>
    </row>
    <row r="20" spans="1:6">
      <c r="A20" s="37" t="s">
        <v>59</v>
      </c>
      <c r="B20" s="32"/>
      <c r="C20" s="24"/>
      <c r="D20" s="21"/>
      <c r="E20" s="22"/>
      <c r="F20" s="35"/>
    </row>
    <row r="21" spans="1:6">
      <c r="A21" s="31" t="s">
        <v>60</v>
      </c>
      <c r="B21" s="32"/>
      <c r="C21" s="24"/>
      <c r="D21" s="36"/>
      <c r="E21" s="21"/>
      <c r="F21" s="35"/>
    </row>
    <row r="22" spans="1:6">
      <c r="A22" s="25" t="s">
        <v>47</v>
      </c>
      <c r="B22" s="25" t="s">
        <v>2</v>
      </c>
      <c r="C22" s="25" t="s">
        <v>48</v>
      </c>
      <c r="D22" s="25" t="s">
        <v>49</v>
      </c>
      <c r="E22" s="26" t="s">
        <v>50</v>
      </c>
      <c r="F22" s="35"/>
    </row>
    <row r="23" spans="1:6">
      <c r="A23" s="34" t="s">
        <v>61</v>
      </c>
      <c r="B23" s="34">
        <v>150</v>
      </c>
      <c r="C23" s="25">
        <v>17</v>
      </c>
      <c r="D23" s="26">
        <v>0.1</v>
      </c>
      <c r="E23" s="28">
        <f t="shared" ref="E23:E25" si="2">C23*D23</f>
        <v>1.7000000000000002</v>
      </c>
      <c r="F23" s="35"/>
    </row>
    <row r="24" spans="1:6">
      <c r="A24" s="34" t="s">
        <v>62</v>
      </c>
      <c r="B24" s="34">
        <v>150</v>
      </c>
      <c r="C24" s="25">
        <v>16</v>
      </c>
      <c r="D24" s="26">
        <v>0.2</v>
      </c>
      <c r="E24" s="28">
        <f t="shared" si="2"/>
        <v>3.2</v>
      </c>
      <c r="F24" s="35"/>
    </row>
    <row r="25" spans="1:6">
      <c r="A25" s="34" t="s">
        <v>58</v>
      </c>
      <c r="B25" s="34">
        <v>150</v>
      </c>
      <c r="C25" s="25">
        <v>15</v>
      </c>
      <c r="D25" s="26">
        <v>0.2</v>
      </c>
      <c r="E25" s="28">
        <f t="shared" si="2"/>
        <v>3</v>
      </c>
      <c r="F25" s="35"/>
    </row>
    <row r="26" spans="1:6">
      <c r="A26" s="33"/>
      <c r="B26" s="33"/>
      <c r="C26" s="24"/>
      <c r="D26" s="36"/>
      <c r="E26" s="29"/>
      <c r="F26" s="35"/>
    </row>
    <row r="27" spans="1:6">
      <c r="A27" s="33"/>
      <c r="B27" s="33"/>
      <c r="C27" s="24"/>
      <c r="D27" s="21" t="s">
        <v>53</v>
      </c>
      <c r="E27" s="22">
        <f>SUM(E23:E26)</f>
        <v>7.9</v>
      </c>
      <c r="F27" s="35"/>
    </row>
    <row r="28" spans="1:6">
      <c r="A28" s="38" t="s">
        <v>63</v>
      </c>
      <c r="B28" s="33"/>
      <c r="C28" s="24"/>
      <c r="D28" s="36"/>
      <c r="E28" s="21"/>
      <c r="F28" s="35"/>
    </row>
    <row r="29" spans="1:6">
      <c r="A29" s="33" t="s">
        <v>64</v>
      </c>
      <c r="B29" s="33"/>
      <c r="C29" s="24"/>
      <c r="D29" s="36"/>
      <c r="E29" s="21"/>
      <c r="F29" s="35"/>
    </row>
    <row r="30" spans="1:6">
      <c r="A30" s="25" t="s">
        <v>47</v>
      </c>
      <c r="B30" s="25" t="s">
        <v>2</v>
      </c>
      <c r="C30" s="25" t="s">
        <v>48</v>
      </c>
      <c r="D30" s="25" t="s">
        <v>49</v>
      </c>
      <c r="E30" s="26" t="s">
        <v>50</v>
      </c>
      <c r="F30" s="35"/>
    </row>
    <row r="31" spans="1:6">
      <c r="A31" s="34" t="s">
        <v>58</v>
      </c>
      <c r="B31" s="34">
        <v>150</v>
      </c>
      <c r="C31" s="25">
        <v>2</v>
      </c>
      <c r="D31" s="26">
        <v>0.4</v>
      </c>
      <c r="E31" s="28">
        <f>C31*D31</f>
        <v>0.8</v>
      </c>
      <c r="F31" s="35"/>
    </row>
    <row r="32" spans="1:6">
      <c r="A32" s="34" t="s">
        <v>65</v>
      </c>
      <c r="B32" s="34">
        <v>150</v>
      </c>
      <c r="C32" s="25">
        <v>1</v>
      </c>
      <c r="D32" s="26">
        <v>0.6</v>
      </c>
      <c r="E32" s="28">
        <f>C32*D32</f>
        <v>0.6</v>
      </c>
      <c r="F32" s="35"/>
    </row>
    <row r="33" spans="1:6">
      <c r="A33" s="34" t="s">
        <v>55</v>
      </c>
      <c r="B33" s="34">
        <v>150</v>
      </c>
      <c r="C33" s="25">
        <v>1</v>
      </c>
      <c r="D33" s="26">
        <v>1</v>
      </c>
      <c r="E33" s="28">
        <f>C33*D33</f>
        <v>1</v>
      </c>
      <c r="F33" s="35"/>
    </row>
    <row r="34" spans="1:6">
      <c r="A34" s="34" t="s">
        <v>66</v>
      </c>
      <c r="B34" s="17">
        <v>150</v>
      </c>
      <c r="C34" s="25">
        <v>1</v>
      </c>
      <c r="D34" s="25">
        <v>2.5</v>
      </c>
      <c r="E34" s="28">
        <f>C34*D34</f>
        <v>2.5</v>
      </c>
      <c r="F34" s="35"/>
    </row>
    <row r="35" spans="1:6">
      <c r="A35" s="34" t="s">
        <v>58</v>
      </c>
      <c r="B35" s="34">
        <v>150</v>
      </c>
      <c r="C35" s="25">
        <v>4</v>
      </c>
      <c r="D35" s="26">
        <v>0.4</v>
      </c>
      <c r="E35" s="28">
        <f t="shared" ref="E35:E36" si="3">C35*D35</f>
        <v>1.6</v>
      </c>
      <c r="F35" s="35"/>
    </row>
    <row r="36" spans="1:6">
      <c r="A36" s="34" t="s">
        <v>52</v>
      </c>
      <c r="B36" s="34">
        <v>150</v>
      </c>
      <c r="C36" s="25">
        <v>1</v>
      </c>
      <c r="D36" s="26">
        <v>0.2</v>
      </c>
      <c r="E36" s="28">
        <f t="shared" si="3"/>
        <v>0.2</v>
      </c>
      <c r="F36" s="35"/>
    </row>
    <row r="37" spans="1:6">
      <c r="A37" s="32"/>
      <c r="B37" s="32"/>
      <c r="C37" s="39"/>
      <c r="D37" s="36"/>
      <c r="E37" s="21"/>
      <c r="F37" s="22"/>
    </row>
    <row r="38" spans="1:6">
      <c r="A38" s="32"/>
      <c r="B38" s="32"/>
      <c r="C38" s="39"/>
      <c r="D38" s="21" t="s">
        <v>53</v>
      </c>
      <c r="E38" s="22">
        <f>SUM(E31:E36)</f>
        <v>6.7</v>
      </c>
      <c r="F38" s="22"/>
    </row>
    <row r="39" spans="1:6" ht="13.5" thickBot="1">
      <c r="A39" s="32"/>
      <c r="B39" s="32"/>
      <c r="C39" s="39"/>
      <c r="D39" s="36"/>
      <c r="E39" s="21"/>
      <c r="F39" s="22"/>
    </row>
    <row r="40" spans="1:6" ht="13.5" thickBot="1">
      <c r="A40" s="32"/>
      <c r="B40" s="32"/>
      <c r="C40" s="51" t="s">
        <v>67</v>
      </c>
      <c r="D40" s="52"/>
      <c r="E40" s="40">
        <f>+E9+E19+E27+E38</f>
        <v>22.15</v>
      </c>
      <c r="F40" s="22"/>
    </row>
    <row r="41" spans="1:6">
      <c r="A41" s="41" t="s">
        <v>68</v>
      </c>
      <c r="B41" s="41"/>
      <c r="C41" s="23"/>
      <c r="D41" s="23"/>
      <c r="E41" s="23"/>
      <c r="F41" s="23"/>
    </row>
    <row r="42" spans="1:6">
      <c r="A42" s="41" t="s">
        <v>69</v>
      </c>
      <c r="B42" s="41"/>
      <c r="C42" s="23"/>
      <c r="D42" s="23"/>
      <c r="E42" s="23"/>
      <c r="F42" s="23"/>
    </row>
    <row r="43" spans="1:6">
      <c r="A43" s="23"/>
      <c r="B43" s="23"/>
      <c r="C43" s="23"/>
      <c r="D43" s="23"/>
      <c r="E43" s="23"/>
      <c r="F43" s="23"/>
    </row>
  </sheetData>
  <mergeCells count="2">
    <mergeCell ref="A1:F1"/>
    <mergeCell ref="C40:D40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IMPULSIONES_VELOCIDAD</vt:lpstr>
      <vt:lpstr>Hf accs.</vt:lpstr>
      <vt:lpstr>'Hf accs.'!Área_de_impresión</vt:lpstr>
      <vt:lpstr>IMPULSIONES_VELOCIDAD!Área_de_impresión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sedapal</dc:creator>
  <cp:lastModifiedBy>Sebastian</cp:lastModifiedBy>
  <cp:lastPrinted>2015-03-09T18:05:25Z</cp:lastPrinted>
  <dcterms:created xsi:type="dcterms:W3CDTF">2015-03-06T15:26:17Z</dcterms:created>
  <dcterms:modified xsi:type="dcterms:W3CDTF">2017-02-07T22:33:32Z</dcterms:modified>
</cp:coreProperties>
</file>